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ПРОЕКТНОЕ УПРАВЛЕНИЕ\ПРОЕКТНОЕ УПРАВЛЕНИЕ\Муниципальные программы\Сетевые графики\"/>
    </mc:Choice>
  </mc:AlternateContent>
  <bookViews>
    <workbookView xWindow="0" yWindow="0" windowWidth="19200" windowHeight="11595" tabRatio="794" firstSheet="3" activeTab="3"/>
  </bookViews>
  <sheets>
    <sheet name="свод по подпрограммам" sheetId="2" state="hidden" r:id="rId1"/>
    <sheet name="оценка эффективности" sheetId="8" state="hidden" r:id="rId2"/>
    <sheet name="Выполнение работ" sheetId="3" state="hidden" r:id="rId3"/>
    <sheet name="Финансирование " sheetId="13" r:id="rId4"/>
    <sheet name="Показатели" sheetId="14" r:id="rId5"/>
    <sheet name="Национальные проекты" sheetId="17" r:id="rId6"/>
  </sheets>
  <definedNames>
    <definedName name="_xlnm._FilterDatabase" localSheetId="2" hidden="1">'Выполнение работ'!$A$3:$O$70</definedName>
    <definedName name="_xlnm._FilterDatabase" localSheetId="3" hidden="1">'Финансирование '!$D$3:$D$488</definedName>
    <definedName name="BossProviderVariable?_82e37b92_8454_493a_a09e_e1f9ab66b426" hidden="1">"25_01_2006"</definedName>
    <definedName name="_xlnm.Print_Titles" localSheetId="2">'Выполнение работ'!$3:$3</definedName>
    <definedName name="_xlnm.Print_Titles" localSheetId="3">'Финансирование '!$8:$11</definedName>
    <definedName name="_xlnm.Print_Area" localSheetId="2">'Выполнение работ'!$A$1:$Q$81</definedName>
    <definedName name="_xlnm.Print_Area" localSheetId="3">'Финансирование '!$A$1:$AR$502</definedName>
  </definedNames>
  <calcPr calcId="162913" iterate="1"/>
</workbook>
</file>

<file path=xl/calcChain.xml><?xml version="1.0" encoding="utf-8"?>
<calcChain xmlns="http://schemas.openxmlformats.org/spreadsheetml/2006/main">
  <c r="AG56" i="13" l="1"/>
  <c r="AF56" i="13"/>
  <c r="AF127" i="13" s="1"/>
  <c r="E127" i="13" s="1"/>
  <c r="AO127" i="13"/>
  <c r="AO461" i="13"/>
  <c r="AO436" i="13"/>
  <c r="AO431" i="13"/>
  <c r="AO426" i="13"/>
  <c r="AO411" i="13"/>
  <c r="AO406" i="13"/>
  <c r="AO401" i="13"/>
  <c r="AL391" i="13"/>
  <c r="AO386" i="13"/>
  <c r="AG381" i="13"/>
  <c r="AF381" i="13"/>
  <c r="AO381" i="13"/>
  <c r="AO376" i="13"/>
  <c r="AF351" i="13"/>
  <c r="AO346" i="13"/>
  <c r="AO341" i="13"/>
  <c r="AO305" i="13"/>
  <c r="AO295" i="13"/>
  <c r="AO194" i="13"/>
  <c r="AO153" i="13"/>
  <c r="AO148" i="13"/>
  <c r="AH14" i="13" l="1"/>
  <c r="AI56" i="13" l="1"/>
  <c r="AI127" i="13" s="1"/>
  <c r="AO456" i="13"/>
  <c r="AO451" i="13"/>
  <c r="AO356" i="13"/>
  <c r="AF290" i="13"/>
  <c r="AI260" i="13"/>
  <c r="AO168" i="13"/>
  <c r="AQ122" i="13" l="1"/>
  <c r="AN122" i="13"/>
  <c r="AK122" i="13"/>
  <c r="AH122" i="13"/>
  <c r="AE122" i="13"/>
  <c r="AB122" i="13"/>
  <c r="Y122" i="13"/>
  <c r="V122" i="13"/>
  <c r="S122" i="13"/>
  <c r="P122" i="13"/>
  <c r="M122" i="13"/>
  <c r="J122" i="13"/>
  <c r="F122" i="13"/>
  <c r="G122" i="13" s="1"/>
  <c r="E122" i="13"/>
  <c r="AQ121" i="13"/>
  <c r="AN121" i="13"/>
  <c r="AK121" i="13"/>
  <c r="AH121" i="13"/>
  <c r="AE121" i="13"/>
  <c r="AB121" i="13"/>
  <c r="X118" i="13"/>
  <c r="V121" i="13"/>
  <c r="S121" i="13"/>
  <c r="P121" i="13"/>
  <c r="M121" i="13"/>
  <c r="J121" i="13"/>
  <c r="E121" i="13"/>
  <c r="AQ120" i="13"/>
  <c r="AN120" i="13"/>
  <c r="AK120" i="13"/>
  <c r="AH120" i="13"/>
  <c r="AE120" i="13"/>
  <c r="AB120" i="13"/>
  <c r="Y120" i="13"/>
  <c r="V120" i="13"/>
  <c r="S120" i="13"/>
  <c r="P120" i="13"/>
  <c r="M120" i="13"/>
  <c r="J120" i="13"/>
  <c r="F120" i="13"/>
  <c r="G120" i="13" s="1"/>
  <c r="E120" i="13"/>
  <c r="AQ119" i="13"/>
  <c r="AN119" i="13"/>
  <c r="AK119" i="13"/>
  <c r="AH119" i="13"/>
  <c r="AE119" i="13"/>
  <c r="AB119" i="13"/>
  <c r="Y119" i="13"/>
  <c r="V119" i="13"/>
  <c r="S119" i="13"/>
  <c r="P119" i="13"/>
  <c r="M119" i="13"/>
  <c r="J119" i="13"/>
  <c r="G119" i="13"/>
  <c r="F119" i="13"/>
  <c r="E119" i="13"/>
  <c r="AQ118" i="13"/>
  <c r="AP118" i="13"/>
  <c r="AO118" i="13"/>
  <c r="AM118" i="13"/>
  <c r="AN118" i="13" s="1"/>
  <c r="AL118" i="13"/>
  <c r="AJ118" i="13"/>
  <c r="AK118" i="13" s="1"/>
  <c r="AI118" i="13"/>
  <c r="AG118" i="13"/>
  <c r="AH118" i="13" s="1"/>
  <c r="AF118" i="13"/>
  <c r="AD118" i="13"/>
  <c r="AE118" i="13" s="1"/>
  <c r="AC118" i="13"/>
  <c r="AA118" i="13"/>
  <c r="AB118" i="13" s="1"/>
  <c r="Z118" i="13"/>
  <c r="W118" i="13"/>
  <c r="V118" i="13"/>
  <c r="U118" i="13"/>
  <c r="T118" i="13"/>
  <c r="S118" i="13"/>
  <c r="R118" i="13"/>
  <c r="Q118" i="13"/>
  <c r="O118" i="13"/>
  <c r="P118" i="13" s="1"/>
  <c r="N118" i="13"/>
  <c r="L118" i="13"/>
  <c r="M118" i="13" s="1"/>
  <c r="K118" i="13"/>
  <c r="I118" i="13"/>
  <c r="H118" i="13"/>
  <c r="AQ117" i="13"/>
  <c r="AN117" i="13"/>
  <c r="AK117" i="13"/>
  <c r="AH117" i="13"/>
  <c r="AE117" i="13"/>
  <c r="AB117" i="13"/>
  <c r="Y117" i="13"/>
  <c r="V117" i="13"/>
  <c r="S117" i="13"/>
  <c r="P117" i="13"/>
  <c r="M117" i="13"/>
  <c r="J117" i="13"/>
  <c r="F117" i="13"/>
  <c r="G117" i="13" s="1"/>
  <c r="E117" i="13"/>
  <c r="AQ116" i="13"/>
  <c r="AN116" i="13"/>
  <c r="AK116" i="13"/>
  <c r="AH116" i="13"/>
  <c r="AE116" i="13"/>
  <c r="AB116" i="13"/>
  <c r="X113" i="13"/>
  <c r="V116" i="13"/>
  <c r="S116" i="13"/>
  <c r="P116" i="13"/>
  <c r="M116" i="13"/>
  <c r="J116" i="13"/>
  <c r="F116" i="13"/>
  <c r="E116" i="13"/>
  <c r="AQ115" i="13"/>
  <c r="AN115" i="13"/>
  <c r="AK115" i="13"/>
  <c r="AH115" i="13"/>
  <c r="AE115" i="13"/>
  <c r="AB115" i="13"/>
  <c r="Y115" i="13"/>
  <c r="V115" i="13"/>
  <c r="S115" i="13"/>
  <c r="P115" i="13"/>
  <c r="M115" i="13"/>
  <c r="J115" i="13"/>
  <c r="F115" i="13"/>
  <c r="G115" i="13" s="1"/>
  <c r="E115" i="13"/>
  <c r="AQ114" i="13"/>
  <c r="AN114" i="13"/>
  <c r="AK114" i="13"/>
  <c r="AH114" i="13"/>
  <c r="AE114" i="13"/>
  <c r="AB114" i="13"/>
  <c r="Y114" i="13"/>
  <c r="V114" i="13"/>
  <c r="S114" i="13"/>
  <c r="P114" i="13"/>
  <c r="M114" i="13"/>
  <c r="J114" i="13"/>
  <c r="F114" i="13"/>
  <c r="G114" i="13" s="1"/>
  <c r="E114" i="13"/>
  <c r="AQ113" i="13"/>
  <c r="AP113" i="13"/>
  <c r="AO113" i="13"/>
  <c r="AM113" i="13"/>
  <c r="AN113" i="13" s="1"/>
  <c r="AL113" i="13"/>
  <c r="AJ113" i="13"/>
  <c r="AK113" i="13" s="1"/>
  <c r="AI113" i="13"/>
  <c r="AG113" i="13"/>
  <c r="AH113" i="13" s="1"/>
  <c r="AF113" i="13"/>
  <c r="AD113" i="13"/>
  <c r="AE113" i="13" s="1"/>
  <c r="AC113" i="13"/>
  <c r="AA113" i="13"/>
  <c r="AB113" i="13" s="1"/>
  <c r="Z113" i="13"/>
  <c r="W113" i="13"/>
  <c r="U113" i="13"/>
  <c r="V113" i="13" s="1"/>
  <c r="T113" i="13"/>
  <c r="S113" i="13"/>
  <c r="R113" i="13"/>
  <c r="Q113" i="13"/>
  <c r="O113" i="13"/>
  <c r="P113" i="13" s="1"/>
  <c r="N113" i="13"/>
  <c r="L113" i="13"/>
  <c r="M113" i="13" s="1"/>
  <c r="K113" i="13"/>
  <c r="I113" i="13"/>
  <c r="H113" i="13"/>
  <c r="E118" i="13" l="1"/>
  <c r="E113" i="13"/>
  <c r="Y118" i="13"/>
  <c r="F113" i="13"/>
  <c r="G113" i="13" s="1"/>
  <c r="Y113" i="13"/>
  <c r="G116" i="13"/>
  <c r="F118" i="13"/>
  <c r="G118" i="13" s="1"/>
  <c r="J118" i="13"/>
  <c r="Y121" i="13"/>
  <c r="F121" i="13"/>
  <c r="G121" i="13" s="1"/>
  <c r="Y116" i="13"/>
  <c r="J113" i="13"/>
  <c r="AC61" i="13" l="1"/>
  <c r="AO396" i="13" l="1"/>
  <c r="AM20" i="13" l="1"/>
  <c r="AJ20" i="13"/>
  <c r="X20" i="13"/>
  <c r="W20" i="13"/>
  <c r="U20" i="13"/>
  <c r="T20" i="13"/>
  <c r="R20" i="13"/>
  <c r="Q20" i="13"/>
  <c r="O20" i="13"/>
  <c r="N20" i="13"/>
  <c r="L20" i="13"/>
  <c r="K20" i="13"/>
  <c r="AP40" i="13"/>
  <c r="AP37" i="13"/>
  <c r="AP31" i="13"/>
  <c r="AO31" i="13"/>
  <c r="AP29" i="13"/>
  <c r="AO29" i="13"/>
  <c r="AP28" i="13"/>
  <c r="AO28" i="13"/>
  <c r="AP21" i="13"/>
  <c r="AO21" i="13"/>
  <c r="AP19" i="13"/>
  <c r="AO19" i="13"/>
  <c r="AP18" i="13"/>
  <c r="AO18" i="13"/>
  <c r="AM40" i="13"/>
  <c r="AM37" i="13" s="1"/>
  <c r="AM31" i="13"/>
  <c r="AL31" i="13"/>
  <c r="AM30" i="13"/>
  <c r="AL30" i="13"/>
  <c r="AL27" i="13" s="1"/>
  <c r="AM29" i="13"/>
  <c r="AL29" i="13"/>
  <c r="AM28" i="13"/>
  <c r="AM27" i="13" s="1"/>
  <c r="AL28" i="13"/>
  <c r="AM21" i="13"/>
  <c r="AL21" i="13"/>
  <c r="AM19" i="13"/>
  <c r="AL19" i="13"/>
  <c r="AM18" i="13"/>
  <c r="AM17" i="13" s="1"/>
  <c r="AL18" i="13"/>
  <c r="AJ40" i="13"/>
  <c r="AJ37" i="13"/>
  <c r="AJ31" i="13"/>
  <c r="AI31" i="13"/>
  <c r="AJ30" i="13"/>
  <c r="AJ29" i="13"/>
  <c r="AI29" i="13"/>
  <c r="AJ28" i="13"/>
  <c r="AI28" i="13"/>
  <c r="AJ27" i="13"/>
  <c r="AJ21" i="13"/>
  <c r="AJ17" i="13" s="1"/>
  <c r="AI21" i="13"/>
  <c r="AJ19" i="13"/>
  <c r="AI19" i="13"/>
  <c r="AJ18" i="13"/>
  <c r="AI18" i="13"/>
  <c r="AG31" i="13"/>
  <c r="AF31" i="13"/>
  <c r="AG29" i="13"/>
  <c r="AF29" i="13"/>
  <c r="AG28" i="13"/>
  <c r="AF28" i="13"/>
  <c r="AG21" i="13"/>
  <c r="AF21" i="13"/>
  <c r="AG19" i="13"/>
  <c r="AG18" i="13"/>
  <c r="AD31" i="13"/>
  <c r="AC31" i="13"/>
  <c r="AD29" i="13"/>
  <c r="AC29" i="13"/>
  <c r="AD28" i="13"/>
  <c r="AC28" i="13"/>
  <c r="AD21" i="13"/>
  <c r="AC21" i="13"/>
  <c r="AD19" i="13"/>
  <c r="AC19" i="13"/>
  <c r="AD18" i="13"/>
  <c r="AC18" i="13"/>
  <c r="AA31" i="13"/>
  <c r="Z31" i="13"/>
  <c r="AA29" i="13"/>
  <c r="Z29" i="13"/>
  <c r="AA28" i="13"/>
  <c r="Z28" i="13"/>
  <c r="AA21" i="13"/>
  <c r="Z21" i="13"/>
  <c r="Z19" i="13"/>
  <c r="Z18" i="13"/>
  <c r="X40" i="13"/>
  <c r="W40" i="13"/>
  <c r="W37" i="13" s="1"/>
  <c r="X37" i="13"/>
  <c r="X31" i="13"/>
  <c r="W31" i="13"/>
  <c r="X30" i="13"/>
  <c r="W30" i="13"/>
  <c r="X29" i="13"/>
  <c r="W29" i="13"/>
  <c r="X28" i="13"/>
  <c r="W28" i="13"/>
  <c r="X27" i="13"/>
  <c r="X21" i="13"/>
  <c r="W21" i="13"/>
  <c r="W17" i="13" s="1"/>
  <c r="X19" i="13"/>
  <c r="X17" i="13" s="1"/>
  <c r="W19" i="13"/>
  <c r="X18" i="13"/>
  <c r="W18" i="13"/>
  <c r="U40" i="13"/>
  <c r="T40" i="13"/>
  <c r="U37" i="13"/>
  <c r="T37" i="13"/>
  <c r="U31" i="13"/>
  <c r="T31" i="13"/>
  <c r="U30" i="13"/>
  <c r="T30" i="13"/>
  <c r="T27" i="13" s="1"/>
  <c r="U29" i="13"/>
  <c r="T29" i="13"/>
  <c r="U28" i="13"/>
  <c r="U27" i="13" s="1"/>
  <c r="T28" i="13"/>
  <c r="U21" i="13"/>
  <c r="T21" i="13"/>
  <c r="U19" i="13"/>
  <c r="T19" i="13"/>
  <c r="U18" i="13"/>
  <c r="U17" i="13" s="1"/>
  <c r="T18" i="13"/>
  <c r="T17" i="13" s="1"/>
  <c r="R40" i="13"/>
  <c r="Q40" i="13"/>
  <c r="Q37" i="13" s="1"/>
  <c r="R37" i="13"/>
  <c r="R31" i="13"/>
  <c r="Q31" i="13"/>
  <c r="R30" i="13"/>
  <c r="Q30" i="13"/>
  <c r="R29" i="13"/>
  <c r="Q29" i="13"/>
  <c r="R28" i="13"/>
  <c r="Q28" i="13"/>
  <c r="R27" i="13"/>
  <c r="R21" i="13"/>
  <c r="Q21" i="13"/>
  <c r="R19" i="13"/>
  <c r="R17" i="13" s="1"/>
  <c r="Q19" i="13"/>
  <c r="R18" i="13"/>
  <c r="Q18" i="13"/>
  <c r="Q17" i="13" s="1"/>
  <c r="O40" i="13"/>
  <c r="N40" i="13"/>
  <c r="O37" i="13"/>
  <c r="N37" i="13"/>
  <c r="O31" i="13"/>
  <c r="N31" i="13"/>
  <c r="O30" i="13"/>
  <c r="N30" i="13"/>
  <c r="N27" i="13" s="1"/>
  <c r="O29" i="13"/>
  <c r="N29" i="13"/>
  <c r="O28" i="13"/>
  <c r="O27" i="13" s="1"/>
  <c r="N28" i="13"/>
  <c r="O21" i="13"/>
  <c r="N21" i="13"/>
  <c r="O19" i="13"/>
  <c r="N19" i="13"/>
  <c r="O18" i="13"/>
  <c r="O17" i="13" s="1"/>
  <c r="N18" i="13"/>
  <c r="N17" i="13" s="1"/>
  <c r="L40" i="13"/>
  <c r="K40" i="13"/>
  <c r="L37" i="13"/>
  <c r="K37" i="13"/>
  <c r="L31" i="13"/>
  <c r="K31" i="13"/>
  <c r="L30" i="13"/>
  <c r="K30" i="13"/>
  <c r="L29" i="13"/>
  <c r="K29" i="13"/>
  <c r="L28" i="13"/>
  <c r="K28" i="13"/>
  <c r="L27" i="13"/>
  <c r="K27" i="13"/>
  <c r="L21" i="13"/>
  <c r="K21" i="13"/>
  <c r="L19" i="13"/>
  <c r="L17" i="13" s="1"/>
  <c r="K19" i="13"/>
  <c r="L18" i="13"/>
  <c r="K18" i="13"/>
  <c r="I40" i="13"/>
  <c r="H40" i="13"/>
  <c r="I28" i="13"/>
  <c r="H28" i="13"/>
  <c r="I18" i="13"/>
  <c r="H18" i="13"/>
  <c r="X482" i="13"/>
  <c r="W482" i="13"/>
  <c r="U482" i="13"/>
  <c r="T482" i="13"/>
  <c r="Q482" i="13"/>
  <c r="O482" i="13"/>
  <c r="L482" i="13"/>
  <c r="N482" i="13"/>
  <c r="K482" i="13"/>
  <c r="AP331" i="13"/>
  <c r="AO331" i="13"/>
  <c r="AM331" i="13"/>
  <c r="AL331" i="13"/>
  <c r="AJ331" i="13"/>
  <c r="AI331" i="13"/>
  <c r="AG331" i="13"/>
  <c r="AF331" i="13"/>
  <c r="AD331" i="13"/>
  <c r="AC331" i="13"/>
  <c r="AA331" i="13"/>
  <c r="Z331" i="13"/>
  <c r="X331" i="13"/>
  <c r="W331" i="13"/>
  <c r="U331" i="13"/>
  <c r="T331" i="13"/>
  <c r="R331" i="13"/>
  <c r="Q331" i="13"/>
  <c r="O331" i="13"/>
  <c r="N331" i="13"/>
  <c r="L331" i="13"/>
  <c r="K331" i="13"/>
  <c r="I331" i="13"/>
  <c r="H331" i="13"/>
  <c r="AQ472" i="13"/>
  <c r="AN472" i="13"/>
  <c r="AK472" i="13"/>
  <c r="AH472" i="13"/>
  <c r="AE472" i="13"/>
  <c r="AB472" i="13"/>
  <c r="Y472" i="13"/>
  <c r="V472" i="13"/>
  <c r="S472" i="13"/>
  <c r="P472" i="13"/>
  <c r="M472" i="13"/>
  <c r="J472" i="13"/>
  <c r="F472" i="13"/>
  <c r="G472" i="13" s="1"/>
  <c r="E472" i="13"/>
  <c r="AQ471" i="13"/>
  <c r="AN471" i="13"/>
  <c r="AK471" i="13"/>
  <c r="AH471" i="13"/>
  <c r="AE471" i="13"/>
  <c r="AB471" i="13"/>
  <c r="Y471" i="13"/>
  <c r="V471" i="13"/>
  <c r="S471" i="13"/>
  <c r="P471" i="13"/>
  <c r="M471" i="13"/>
  <c r="J471" i="13"/>
  <c r="F471" i="13"/>
  <c r="G471" i="13" s="1"/>
  <c r="E471" i="13"/>
  <c r="AQ470" i="13"/>
  <c r="AN470" i="13"/>
  <c r="AK470" i="13"/>
  <c r="AH470" i="13"/>
  <c r="AE470" i="13"/>
  <c r="AB470" i="13"/>
  <c r="Y470" i="13"/>
  <c r="V470" i="13"/>
  <c r="S470" i="13"/>
  <c r="P470" i="13"/>
  <c r="M470" i="13"/>
  <c r="J470" i="13"/>
  <c r="G470" i="13"/>
  <c r="F470" i="13"/>
  <c r="E470" i="13"/>
  <c r="AQ469" i="13"/>
  <c r="AN469" i="13"/>
  <c r="AK469" i="13"/>
  <c r="AH469" i="13"/>
  <c r="AE469" i="13"/>
  <c r="AB469" i="13"/>
  <c r="Y469" i="13"/>
  <c r="V469" i="13"/>
  <c r="S469" i="13"/>
  <c r="P469" i="13"/>
  <c r="M469" i="13"/>
  <c r="J469" i="13"/>
  <c r="F469" i="13"/>
  <c r="G469" i="13" s="1"/>
  <c r="E469" i="13"/>
  <c r="AP468" i="13"/>
  <c r="AQ468" i="13" s="1"/>
  <c r="AO468" i="13"/>
  <c r="AM468" i="13"/>
  <c r="AN468" i="13" s="1"/>
  <c r="AL468" i="13"/>
  <c r="AK468" i="13"/>
  <c r="AJ468" i="13"/>
  <c r="AI468" i="13"/>
  <c r="AG468" i="13"/>
  <c r="AH468" i="13" s="1"/>
  <c r="AF468" i="13"/>
  <c r="AD468" i="13"/>
  <c r="AE468" i="13" s="1"/>
  <c r="AC468" i="13"/>
  <c r="AA468" i="13"/>
  <c r="AB468" i="13" s="1"/>
  <c r="Z468" i="13"/>
  <c r="Y468" i="13"/>
  <c r="X468" i="13"/>
  <c r="W468" i="13"/>
  <c r="U468" i="13"/>
  <c r="V468" i="13" s="1"/>
  <c r="T468" i="13"/>
  <c r="R468" i="13"/>
  <c r="S468" i="13" s="1"/>
  <c r="Q468" i="13"/>
  <c r="O468" i="13"/>
  <c r="P468" i="13" s="1"/>
  <c r="N468" i="13"/>
  <c r="M468" i="13"/>
  <c r="L468" i="13"/>
  <c r="K468" i="13"/>
  <c r="I468" i="13"/>
  <c r="F468" i="13" s="1"/>
  <c r="H468" i="13"/>
  <c r="AQ462" i="13"/>
  <c r="AN462" i="13"/>
  <c r="AK462" i="13"/>
  <c r="AH462" i="13"/>
  <c r="AE462" i="13"/>
  <c r="AB462" i="13"/>
  <c r="Y462" i="13"/>
  <c r="V462" i="13"/>
  <c r="S462" i="13"/>
  <c r="P462" i="13"/>
  <c r="M462" i="13"/>
  <c r="J462" i="13"/>
  <c r="F462" i="13"/>
  <c r="G462" i="13" s="1"/>
  <c r="E462" i="13"/>
  <c r="AQ461" i="13"/>
  <c r="AN461" i="13"/>
  <c r="AK461" i="13"/>
  <c r="AH461" i="13"/>
  <c r="AE461" i="13"/>
  <c r="AB461" i="13"/>
  <c r="Y461" i="13"/>
  <c r="V461" i="13"/>
  <c r="S461" i="13"/>
  <c r="P461" i="13"/>
  <c r="M461" i="13"/>
  <c r="J461" i="13"/>
  <c r="F461" i="13"/>
  <c r="E461" i="13"/>
  <c r="AQ460" i="13"/>
  <c r="AN460" i="13"/>
  <c r="AK460" i="13"/>
  <c r="AH460" i="13"/>
  <c r="AE460" i="13"/>
  <c r="AB460" i="13"/>
  <c r="Y460" i="13"/>
  <c r="V460" i="13"/>
  <c r="S460" i="13"/>
  <c r="P460" i="13"/>
  <c r="M460" i="13"/>
  <c r="J460" i="13"/>
  <c r="F460" i="13"/>
  <c r="G460" i="13" s="1"/>
  <c r="E460" i="13"/>
  <c r="AQ459" i="13"/>
  <c r="AN459" i="13"/>
  <c r="AK459" i="13"/>
  <c r="AH459" i="13"/>
  <c r="AE459" i="13"/>
  <c r="AB459" i="13"/>
  <c r="Y459" i="13"/>
  <c r="V459" i="13"/>
  <c r="S459" i="13"/>
  <c r="P459" i="13"/>
  <c r="M459" i="13"/>
  <c r="J459" i="13"/>
  <c r="F459" i="13"/>
  <c r="G459" i="13" s="1"/>
  <c r="E459" i="13"/>
  <c r="AP458" i="13"/>
  <c r="AQ458" i="13" s="1"/>
  <c r="AO458" i="13"/>
  <c r="AM458" i="13"/>
  <c r="AN458" i="13" s="1"/>
  <c r="AL458" i="13"/>
  <c r="AJ458" i="13"/>
  <c r="AK458" i="13" s="1"/>
  <c r="AI458" i="13"/>
  <c r="AG458" i="13"/>
  <c r="AH458" i="13" s="1"/>
  <c r="AF458" i="13"/>
  <c r="AD458" i="13"/>
  <c r="AE458" i="13" s="1"/>
  <c r="AC458" i="13"/>
  <c r="AA458" i="13"/>
  <c r="AB458" i="13" s="1"/>
  <c r="Z458" i="13"/>
  <c r="X458" i="13"/>
  <c r="Y458" i="13" s="1"/>
  <c r="W458" i="13"/>
  <c r="U458" i="13"/>
  <c r="V458" i="13" s="1"/>
  <c r="T458" i="13"/>
  <c r="R458" i="13"/>
  <c r="S458" i="13" s="1"/>
  <c r="Q458" i="13"/>
  <c r="O458" i="13"/>
  <c r="P458" i="13" s="1"/>
  <c r="N458" i="13"/>
  <c r="L458" i="13"/>
  <c r="M458" i="13" s="1"/>
  <c r="K458" i="13"/>
  <c r="I458" i="13"/>
  <c r="F458" i="13" s="1"/>
  <c r="H458" i="13"/>
  <c r="AQ457" i="13"/>
  <c r="AN457" i="13"/>
  <c r="AK457" i="13"/>
  <c r="AH457" i="13"/>
  <c r="AE457" i="13"/>
  <c r="AB457" i="13"/>
  <c r="Y457" i="13"/>
  <c r="V457" i="13"/>
  <c r="S457" i="13"/>
  <c r="P457" i="13"/>
  <c r="M457" i="13"/>
  <c r="J457" i="13"/>
  <c r="F457" i="13"/>
  <c r="G457" i="13" s="1"/>
  <c r="E457" i="13"/>
  <c r="AQ456" i="13"/>
  <c r="AN456" i="13"/>
  <c r="AK456" i="13"/>
  <c r="AH456" i="13"/>
  <c r="AE456" i="13"/>
  <c r="AB456" i="13"/>
  <c r="Y456" i="13"/>
  <c r="V456" i="13"/>
  <c r="S456" i="13"/>
  <c r="P456" i="13"/>
  <c r="M456" i="13"/>
  <c r="J456" i="13"/>
  <c r="F456" i="13"/>
  <c r="G456" i="13" s="1"/>
  <c r="E456" i="13"/>
  <c r="AQ455" i="13"/>
  <c r="AN455" i="13"/>
  <c r="AK455" i="13"/>
  <c r="AH455" i="13"/>
  <c r="AE455" i="13"/>
  <c r="AB455" i="13"/>
  <c r="Y455" i="13"/>
  <c r="V455" i="13"/>
  <c r="S455" i="13"/>
  <c r="P455" i="13"/>
  <c r="M455" i="13"/>
  <c r="J455" i="13"/>
  <c r="F455" i="13"/>
  <c r="G455" i="13" s="1"/>
  <c r="E455" i="13"/>
  <c r="AQ454" i="13"/>
  <c r="AN454" i="13"/>
  <c r="AK454" i="13"/>
  <c r="AH454" i="13"/>
  <c r="AE454" i="13"/>
  <c r="AB454" i="13"/>
  <c r="Y454" i="13"/>
  <c r="V454" i="13"/>
  <c r="S454" i="13"/>
  <c r="P454" i="13"/>
  <c r="M454" i="13"/>
  <c r="J454" i="13"/>
  <c r="F454" i="13"/>
  <c r="G454" i="13" s="1"/>
  <c r="E454" i="13"/>
  <c r="AP453" i="13"/>
  <c r="AQ453" i="13" s="1"/>
  <c r="AO453" i="13"/>
  <c r="AM453" i="13"/>
  <c r="AN453" i="13" s="1"/>
  <c r="AL453" i="13"/>
  <c r="AJ453" i="13"/>
  <c r="AK453" i="13" s="1"/>
  <c r="AI453" i="13"/>
  <c r="AG453" i="13"/>
  <c r="AH453" i="13" s="1"/>
  <c r="AF453" i="13"/>
  <c r="AD453" i="13"/>
  <c r="AE453" i="13" s="1"/>
  <c r="AC453" i="13"/>
  <c r="AA453" i="13"/>
  <c r="AB453" i="13" s="1"/>
  <c r="Z453" i="13"/>
  <c r="X453" i="13"/>
  <c r="Y453" i="13" s="1"/>
  <c r="W453" i="13"/>
  <c r="U453" i="13"/>
  <c r="V453" i="13" s="1"/>
  <c r="T453" i="13"/>
  <c r="R453" i="13"/>
  <c r="S453" i="13" s="1"/>
  <c r="Q453" i="13"/>
  <c r="O453" i="13"/>
  <c r="P453" i="13" s="1"/>
  <c r="N453" i="13"/>
  <c r="L453" i="13"/>
  <c r="M453" i="13" s="1"/>
  <c r="K453" i="13"/>
  <c r="I453" i="13"/>
  <c r="F453" i="13" s="1"/>
  <c r="G453" i="13" s="1"/>
  <c r="H453" i="13"/>
  <c r="E453" i="13" s="1"/>
  <c r="AQ452" i="13"/>
  <c r="AN452" i="13"/>
  <c r="AK452" i="13"/>
  <c r="AH452" i="13"/>
  <c r="AE452" i="13"/>
  <c r="AB452" i="13"/>
  <c r="Y452" i="13"/>
  <c r="V452" i="13"/>
  <c r="S452" i="13"/>
  <c r="P452" i="13"/>
  <c r="M452" i="13"/>
  <c r="J452" i="13"/>
  <c r="F452" i="13"/>
  <c r="G452" i="13" s="1"/>
  <c r="E452" i="13"/>
  <c r="AQ451" i="13"/>
  <c r="AN451" i="13"/>
  <c r="AK451" i="13"/>
  <c r="AH451" i="13"/>
  <c r="AE451" i="13"/>
  <c r="AB451" i="13"/>
  <c r="Y451" i="13"/>
  <c r="V451" i="13"/>
  <c r="S451" i="13"/>
  <c r="P451" i="13"/>
  <c r="M451" i="13"/>
  <c r="J451" i="13"/>
  <c r="F451" i="13"/>
  <c r="G451" i="13" s="1"/>
  <c r="E451" i="13"/>
  <c r="AQ450" i="13"/>
  <c r="AN450" i="13"/>
  <c r="AK450" i="13"/>
  <c r="AH450" i="13"/>
  <c r="AE450" i="13"/>
  <c r="AB450" i="13"/>
  <c r="Y450" i="13"/>
  <c r="V450" i="13"/>
  <c r="S450" i="13"/>
  <c r="P450" i="13"/>
  <c r="M450" i="13"/>
  <c r="J450" i="13"/>
  <c r="F450" i="13"/>
  <c r="G450" i="13" s="1"/>
  <c r="E450" i="13"/>
  <c r="AQ449" i="13"/>
  <c r="AN449" i="13"/>
  <c r="AK449" i="13"/>
  <c r="AH449" i="13"/>
  <c r="AE449" i="13"/>
  <c r="AB449" i="13"/>
  <c r="Y449" i="13"/>
  <c r="V449" i="13"/>
  <c r="S449" i="13"/>
  <c r="P449" i="13"/>
  <c r="M449" i="13"/>
  <c r="J449" i="13"/>
  <c r="F449" i="13"/>
  <c r="G449" i="13" s="1"/>
  <c r="E449" i="13"/>
  <c r="AP448" i="13"/>
  <c r="AQ448" i="13" s="1"/>
  <c r="AO448" i="13"/>
  <c r="AM448" i="13"/>
  <c r="AN448" i="13" s="1"/>
  <c r="AL448" i="13"/>
  <c r="AJ448" i="13"/>
  <c r="AK448" i="13" s="1"/>
  <c r="AI448" i="13"/>
  <c r="AG448" i="13"/>
  <c r="AH448" i="13" s="1"/>
  <c r="AF448" i="13"/>
  <c r="AD448" i="13"/>
  <c r="AE448" i="13" s="1"/>
  <c r="AC448" i="13"/>
  <c r="AB448" i="13"/>
  <c r="AA448" i="13"/>
  <c r="Z448" i="13"/>
  <c r="X448" i="13"/>
  <c r="Y448" i="13" s="1"/>
  <c r="W448" i="13"/>
  <c r="U448" i="13"/>
  <c r="V448" i="13" s="1"/>
  <c r="T448" i="13"/>
  <c r="R448" i="13"/>
  <c r="S448" i="13" s="1"/>
  <c r="Q448" i="13"/>
  <c r="P448" i="13"/>
  <c r="O448" i="13"/>
  <c r="N448" i="13"/>
  <c r="L448" i="13"/>
  <c r="M448" i="13" s="1"/>
  <c r="K448" i="13"/>
  <c r="I448" i="13"/>
  <c r="F448" i="13" s="1"/>
  <c r="G448" i="13" s="1"/>
  <c r="H448" i="13"/>
  <c r="E448" i="13" s="1"/>
  <c r="AQ447" i="13"/>
  <c r="AN447" i="13"/>
  <c r="AK447" i="13"/>
  <c r="AH447" i="13"/>
  <c r="AE447" i="13"/>
  <c r="AB447" i="13"/>
  <c r="Y447" i="13"/>
  <c r="V447" i="13"/>
  <c r="S447" i="13"/>
  <c r="P447" i="13"/>
  <c r="M447" i="13"/>
  <c r="J447" i="13"/>
  <c r="F447" i="13"/>
  <c r="G447" i="13" s="1"/>
  <c r="E447" i="13"/>
  <c r="AQ446" i="13"/>
  <c r="AN446" i="13"/>
  <c r="AK446" i="13"/>
  <c r="AH446" i="13"/>
  <c r="AE446" i="13"/>
  <c r="AB446" i="13"/>
  <c r="Y446" i="13"/>
  <c r="V446" i="13"/>
  <c r="S446" i="13"/>
  <c r="P446" i="13"/>
  <c r="M446" i="13"/>
  <c r="J446" i="13"/>
  <c r="F446" i="13"/>
  <c r="G446" i="13" s="1"/>
  <c r="E446" i="13"/>
  <c r="AQ445" i="13"/>
  <c r="AN445" i="13"/>
  <c r="AK445" i="13"/>
  <c r="AH445" i="13"/>
  <c r="AE445" i="13"/>
  <c r="AB445" i="13"/>
  <c r="Y445" i="13"/>
  <c r="V445" i="13"/>
  <c r="S445" i="13"/>
  <c r="P445" i="13"/>
  <c r="M445" i="13"/>
  <c r="J445" i="13"/>
  <c r="F445" i="13"/>
  <c r="G445" i="13" s="1"/>
  <c r="E445" i="13"/>
  <c r="AQ444" i="13"/>
  <c r="AN444" i="13"/>
  <c r="AK444" i="13"/>
  <c r="AH444" i="13"/>
  <c r="AE444" i="13"/>
  <c r="AB444" i="13"/>
  <c r="Y444" i="13"/>
  <c r="V444" i="13"/>
  <c r="S444" i="13"/>
  <c r="P444" i="13"/>
  <c r="M444" i="13"/>
  <c r="J444" i="13"/>
  <c r="F444" i="13"/>
  <c r="G444" i="13" s="1"/>
  <c r="E444" i="13"/>
  <c r="AP443" i="13"/>
  <c r="AQ443" i="13" s="1"/>
  <c r="AO443" i="13"/>
  <c r="AM443" i="13"/>
  <c r="AN443" i="13" s="1"/>
  <c r="AL443" i="13"/>
  <c r="AJ443" i="13"/>
  <c r="AK443" i="13" s="1"/>
  <c r="AI443" i="13"/>
  <c r="AG443" i="13"/>
  <c r="AH443" i="13" s="1"/>
  <c r="AF443" i="13"/>
  <c r="AD443" i="13"/>
  <c r="AE443" i="13" s="1"/>
  <c r="AC443" i="13"/>
  <c r="AA443" i="13"/>
  <c r="AB443" i="13" s="1"/>
  <c r="Z443" i="13"/>
  <c r="X443" i="13"/>
  <c r="Y443" i="13" s="1"/>
  <c r="W443" i="13"/>
  <c r="U443" i="13"/>
  <c r="V443" i="13" s="1"/>
  <c r="T443" i="13"/>
  <c r="R443" i="13"/>
  <c r="S443" i="13" s="1"/>
  <c r="Q443" i="13"/>
  <c r="O443" i="13"/>
  <c r="P443" i="13" s="1"/>
  <c r="N443" i="13"/>
  <c r="L443" i="13"/>
  <c r="M443" i="13" s="1"/>
  <c r="K443" i="13"/>
  <c r="I443" i="13"/>
  <c r="F443" i="13" s="1"/>
  <c r="G443" i="13" s="1"/>
  <c r="H443" i="13"/>
  <c r="E443" i="13" s="1"/>
  <c r="AQ442" i="13"/>
  <c r="AN442" i="13"/>
  <c r="AK442" i="13"/>
  <c r="AH442" i="13"/>
  <c r="AE442" i="13"/>
  <c r="AB442" i="13"/>
  <c r="Y442" i="13"/>
  <c r="V442" i="13"/>
  <c r="S442" i="13"/>
  <c r="P442" i="13"/>
  <c r="M442" i="13"/>
  <c r="J442" i="13"/>
  <c r="F442" i="13"/>
  <c r="G442" i="13" s="1"/>
  <c r="E442" i="13"/>
  <c r="AQ441" i="13"/>
  <c r="AN441" i="13"/>
  <c r="AK441" i="13"/>
  <c r="AH441" i="13"/>
  <c r="AE441" i="13"/>
  <c r="AB441" i="13"/>
  <c r="Y441" i="13"/>
  <c r="V441" i="13"/>
  <c r="S441" i="13"/>
  <c r="P441" i="13"/>
  <c r="M441" i="13"/>
  <c r="J441" i="13"/>
  <c r="F441" i="13"/>
  <c r="E441" i="13"/>
  <c r="AQ440" i="13"/>
  <c r="AN440" i="13"/>
  <c r="AK440" i="13"/>
  <c r="AH440" i="13"/>
  <c r="AE440" i="13"/>
  <c r="AB440" i="13"/>
  <c r="Y440" i="13"/>
  <c r="V440" i="13"/>
  <c r="S440" i="13"/>
  <c r="P440" i="13"/>
  <c r="M440" i="13"/>
  <c r="J440" i="13"/>
  <c r="F440" i="13"/>
  <c r="G440" i="13" s="1"/>
  <c r="E440" i="13"/>
  <c r="AQ439" i="13"/>
  <c r="AN439" i="13"/>
  <c r="AK439" i="13"/>
  <c r="AH439" i="13"/>
  <c r="AE439" i="13"/>
  <c r="AB439" i="13"/>
  <c r="Y439" i="13"/>
  <c r="V439" i="13"/>
  <c r="S439" i="13"/>
  <c r="P439" i="13"/>
  <c r="M439" i="13"/>
  <c r="J439" i="13"/>
  <c r="F439" i="13"/>
  <c r="G439" i="13" s="1"/>
  <c r="E439" i="13"/>
  <c r="AP438" i="13"/>
  <c r="AQ438" i="13" s="1"/>
  <c r="AO438" i="13"/>
  <c r="AM438" i="13"/>
  <c r="AN438" i="13" s="1"/>
  <c r="AL438" i="13"/>
  <c r="AJ438" i="13"/>
  <c r="AK438" i="13" s="1"/>
  <c r="AI438" i="13"/>
  <c r="AG438" i="13"/>
  <c r="AH438" i="13" s="1"/>
  <c r="AF438" i="13"/>
  <c r="AD438" i="13"/>
  <c r="AE438" i="13" s="1"/>
  <c r="AC438" i="13"/>
  <c r="AA438" i="13"/>
  <c r="AB438" i="13" s="1"/>
  <c r="Z438" i="13"/>
  <c r="X438" i="13"/>
  <c r="Y438" i="13" s="1"/>
  <c r="W438" i="13"/>
  <c r="U438" i="13"/>
  <c r="V438" i="13" s="1"/>
  <c r="T438" i="13"/>
  <c r="R438" i="13"/>
  <c r="S438" i="13" s="1"/>
  <c r="Q438" i="13"/>
  <c r="O438" i="13"/>
  <c r="P438" i="13" s="1"/>
  <c r="N438" i="13"/>
  <c r="L438" i="13"/>
  <c r="M438" i="13" s="1"/>
  <c r="K438" i="13"/>
  <c r="I438" i="13"/>
  <c r="H438" i="13"/>
  <c r="AQ437" i="13"/>
  <c r="AN437" i="13"/>
  <c r="AK437" i="13"/>
  <c r="AH437" i="13"/>
  <c r="AE437" i="13"/>
  <c r="AB437" i="13"/>
  <c r="Y437" i="13"/>
  <c r="V437" i="13"/>
  <c r="S437" i="13"/>
  <c r="P437" i="13"/>
  <c r="M437" i="13"/>
  <c r="J437" i="13"/>
  <c r="F437" i="13"/>
  <c r="G437" i="13" s="1"/>
  <c r="E437" i="13"/>
  <c r="AQ436" i="13"/>
  <c r="AN436" i="13"/>
  <c r="AK436" i="13"/>
  <c r="AH436" i="13"/>
  <c r="AE436" i="13"/>
  <c r="AB436" i="13"/>
  <c r="Y436" i="13"/>
  <c r="V436" i="13"/>
  <c r="S436" i="13"/>
  <c r="P436" i="13"/>
  <c r="M436" i="13"/>
  <c r="J436" i="13"/>
  <c r="F436" i="13"/>
  <c r="G436" i="13" s="1"/>
  <c r="E436" i="13"/>
  <c r="AQ435" i="13"/>
  <c r="AN435" i="13"/>
  <c r="AK435" i="13"/>
  <c r="AH435" i="13"/>
  <c r="AE435" i="13"/>
  <c r="AB435" i="13"/>
  <c r="Y435" i="13"/>
  <c r="V435" i="13"/>
  <c r="S435" i="13"/>
  <c r="P435" i="13"/>
  <c r="M435" i="13"/>
  <c r="J435" i="13"/>
  <c r="F435" i="13"/>
  <c r="G435" i="13" s="1"/>
  <c r="E435" i="13"/>
  <c r="AQ434" i="13"/>
  <c r="AN434" i="13"/>
  <c r="AK434" i="13"/>
  <c r="AH434" i="13"/>
  <c r="AE434" i="13"/>
  <c r="AB434" i="13"/>
  <c r="Y434" i="13"/>
  <c r="V434" i="13"/>
  <c r="S434" i="13"/>
  <c r="P434" i="13"/>
  <c r="M434" i="13"/>
  <c r="J434" i="13"/>
  <c r="F434" i="13"/>
  <c r="G434" i="13" s="1"/>
  <c r="E434" i="13"/>
  <c r="AP433" i="13"/>
  <c r="AQ433" i="13" s="1"/>
  <c r="AO433" i="13"/>
  <c r="AM433" i="13"/>
  <c r="AN433" i="13" s="1"/>
  <c r="AL433" i="13"/>
  <c r="AJ433" i="13"/>
  <c r="AK433" i="13" s="1"/>
  <c r="AI433" i="13"/>
  <c r="AG433" i="13"/>
  <c r="AH433" i="13" s="1"/>
  <c r="AF433" i="13"/>
  <c r="AD433" i="13"/>
  <c r="AE433" i="13" s="1"/>
  <c r="AC433" i="13"/>
  <c r="AA433" i="13"/>
  <c r="AB433" i="13" s="1"/>
  <c r="Z433" i="13"/>
  <c r="X433" i="13"/>
  <c r="Y433" i="13" s="1"/>
  <c r="W433" i="13"/>
  <c r="U433" i="13"/>
  <c r="V433" i="13" s="1"/>
  <c r="T433" i="13"/>
  <c r="R433" i="13"/>
  <c r="S433" i="13" s="1"/>
  <c r="Q433" i="13"/>
  <c r="O433" i="13"/>
  <c r="P433" i="13" s="1"/>
  <c r="N433" i="13"/>
  <c r="L433" i="13"/>
  <c r="M433" i="13" s="1"/>
  <c r="K433" i="13"/>
  <c r="I433" i="13"/>
  <c r="F433" i="13" s="1"/>
  <c r="H433" i="13"/>
  <c r="AQ432" i="13"/>
  <c r="AN432" i="13"/>
  <c r="AK432" i="13"/>
  <c r="AH432" i="13"/>
  <c r="AE432" i="13"/>
  <c r="AB432" i="13"/>
  <c r="Y432" i="13"/>
  <c r="V432" i="13"/>
  <c r="S432" i="13"/>
  <c r="P432" i="13"/>
  <c r="M432" i="13"/>
  <c r="J432" i="13"/>
  <c r="F432" i="13"/>
  <c r="G432" i="13" s="1"/>
  <c r="E432" i="13"/>
  <c r="AQ431" i="13"/>
  <c r="AN431" i="13"/>
  <c r="AK431" i="13"/>
  <c r="AH431" i="13"/>
  <c r="AE431" i="13"/>
  <c r="AB431" i="13"/>
  <c r="Y431" i="13"/>
  <c r="V431" i="13"/>
  <c r="S431" i="13"/>
  <c r="P431" i="13"/>
  <c r="M431" i="13"/>
  <c r="J431" i="13"/>
  <c r="F431" i="13"/>
  <c r="G431" i="13" s="1"/>
  <c r="E431" i="13"/>
  <c r="AQ430" i="13"/>
  <c r="AN430" i="13"/>
  <c r="AK430" i="13"/>
  <c r="AH430" i="13"/>
  <c r="AE430" i="13"/>
  <c r="AB430" i="13"/>
  <c r="Y430" i="13"/>
  <c r="V430" i="13"/>
  <c r="S430" i="13"/>
  <c r="P430" i="13"/>
  <c r="M430" i="13"/>
  <c r="J430" i="13"/>
  <c r="F430" i="13"/>
  <c r="G430" i="13" s="1"/>
  <c r="E430" i="13"/>
  <c r="AQ429" i="13"/>
  <c r="AN429" i="13"/>
  <c r="AK429" i="13"/>
  <c r="AH429" i="13"/>
  <c r="AE429" i="13"/>
  <c r="AB429" i="13"/>
  <c r="Y429" i="13"/>
  <c r="V429" i="13"/>
  <c r="S429" i="13"/>
  <c r="P429" i="13"/>
  <c r="M429" i="13"/>
  <c r="J429" i="13"/>
  <c r="F429" i="13"/>
  <c r="G429" i="13" s="1"/>
  <c r="E429" i="13"/>
  <c r="AP428" i="13"/>
  <c r="AQ428" i="13" s="1"/>
  <c r="AO428" i="13"/>
  <c r="AM428" i="13"/>
  <c r="AN428" i="13" s="1"/>
  <c r="AL428" i="13"/>
  <c r="AJ428" i="13"/>
  <c r="AK428" i="13" s="1"/>
  <c r="AI428" i="13"/>
  <c r="AG428" i="13"/>
  <c r="AH428" i="13" s="1"/>
  <c r="AF428" i="13"/>
  <c r="AD428" i="13"/>
  <c r="AE428" i="13" s="1"/>
  <c r="AC428" i="13"/>
  <c r="AA428" i="13"/>
  <c r="AB428" i="13" s="1"/>
  <c r="Z428" i="13"/>
  <c r="X428" i="13"/>
  <c r="Y428" i="13" s="1"/>
  <c r="W428" i="13"/>
  <c r="U428" i="13"/>
  <c r="V428" i="13" s="1"/>
  <c r="T428" i="13"/>
  <c r="R428" i="13"/>
  <c r="S428" i="13" s="1"/>
  <c r="Q428" i="13"/>
  <c r="O428" i="13"/>
  <c r="P428" i="13" s="1"/>
  <c r="N428" i="13"/>
  <c r="L428" i="13"/>
  <c r="M428" i="13" s="1"/>
  <c r="K428" i="13"/>
  <c r="I428" i="13"/>
  <c r="F428" i="13" s="1"/>
  <c r="H428" i="13"/>
  <c r="AQ427" i="13"/>
  <c r="AN427" i="13"/>
  <c r="AK427" i="13"/>
  <c r="AH427" i="13"/>
  <c r="AE427" i="13"/>
  <c r="AB427" i="13"/>
  <c r="Y427" i="13"/>
  <c r="V427" i="13"/>
  <c r="S427" i="13"/>
  <c r="P427" i="13"/>
  <c r="M427" i="13"/>
  <c r="J427" i="13"/>
  <c r="F427" i="13"/>
  <c r="G427" i="13" s="1"/>
  <c r="E427" i="13"/>
  <c r="AQ426" i="13"/>
  <c r="AN426" i="13"/>
  <c r="AK426" i="13"/>
  <c r="AH426" i="13"/>
  <c r="AE426" i="13"/>
  <c r="AB426" i="13"/>
  <c r="Y426" i="13"/>
  <c r="V426" i="13"/>
  <c r="S426" i="13"/>
  <c r="P426" i="13"/>
  <c r="M426" i="13"/>
  <c r="J426" i="13"/>
  <c r="F426" i="13"/>
  <c r="G426" i="13" s="1"/>
  <c r="E426" i="13"/>
  <c r="AQ425" i="13"/>
  <c r="AN425" i="13"/>
  <c r="AK425" i="13"/>
  <c r="AH425" i="13"/>
  <c r="AE425" i="13"/>
  <c r="AB425" i="13"/>
  <c r="Y425" i="13"/>
  <c r="V425" i="13"/>
  <c r="S425" i="13"/>
  <c r="P425" i="13"/>
  <c r="M425" i="13"/>
  <c r="J425" i="13"/>
  <c r="F425" i="13"/>
  <c r="G425" i="13" s="1"/>
  <c r="E425" i="13"/>
  <c r="AQ424" i="13"/>
  <c r="AN424" i="13"/>
  <c r="AK424" i="13"/>
  <c r="AH424" i="13"/>
  <c r="AE424" i="13"/>
  <c r="AB424" i="13"/>
  <c r="Y424" i="13"/>
  <c r="V424" i="13"/>
  <c r="S424" i="13"/>
  <c r="P424" i="13"/>
  <c r="M424" i="13"/>
  <c r="J424" i="13"/>
  <c r="F424" i="13"/>
  <c r="G424" i="13" s="1"/>
  <c r="E424" i="13"/>
  <c r="AP423" i="13"/>
  <c r="AQ423" i="13" s="1"/>
  <c r="AO423" i="13"/>
  <c r="AM423" i="13"/>
  <c r="AN423" i="13" s="1"/>
  <c r="AL423" i="13"/>
  <c r="AJ423" i="13"/>
  <c r="AK423" i="13" s="1"/>
  <c r="AI423" i="13"/>
  <c r="AG423" i="13"/>
  <c r="AH423" i="13" s="1"/>
  <c r="AF423" i="13"/>
  <c r="AD423" i="13"/>
  <c r="AE423" i="13" s="1"/>
  <c r="AC423" i="13"/>
  <c r="AA423" i="13"/>
  <c r="AB423" i="13" s="1"/>
  <c r="Z423" i="13"/>
  <c r="X423" i="13"/>
  <c r="Y423" i="13" s="1"/>
  <c r="W423" i="13"/>
  <c r="U423" i="13"/>
  <c r="V423" i="13" s="1"/>
  <c r="T423" i="13"/>
  <c r="R423" i="13"/>
  <c r="S423" i="13" s="1"/>
  <c r="Q423" i="13"/>
  <c r="O423" i="13"/>
  <c r="P423" i="13" s="1"/>
  <c r="N423" i="13"/>
  <c r="L423" i="13"/>
  <c r="M423" i="13" s="1"/>
  <c r="K423" i="13"/>
  <c r="I423" i="13"/>
  <c r="F423" i="13" s="1"/>
  <c r="G423" i="13" s="1"/>
  <c r="H423" i="13"/>
  <c r="AQ422" i="13"/>
  <c r="AN422" i="13"/>
  <c r="AK422" i="13"/>
  <c r="AH422" i="13"/>
  <c r="AE422" i="13"/>
  <c r="AB422" i="13"/>
  <c r="Y422" i="13"/>
  <c r="V422" i="13"/>
  <c r="S422" i="13"/>
  <c r="P422" i="13"/>
  <c r="M422" i="13"/>
  <c r="J422" i="13"/>
  <c r="F422" i="13"/>
  <c r="G422" i="13" s="1"/>
  <c r="E422" i="13"/>
  <c r="AQ421" i="13"/>
  <c r="AN421" i="13"/>
  <c r="AK421" i="13"/>
  <c r="AH421" i="13"/>
  <c r="AE421" i="13"/>
  <c r="AB421" i="13"/>
  <c r="Y421" i="13"/>
  <c r="V421" i="13"/>
  <c r="S421" i="13"/>
  <c r="P421" i="13"/>
  <c r="M421" i="13"/>
  <c r="J421" i="13"/>
  <c r="F421" i="13"/>
  <c r="E421" i="13"/>
  <c r="AQ420" i="13"/>
  <c r="AN420" i="13"/>
  <c r="AK420" i="13"/>
  <c r="AH420" i="13"/>
  <c r="AE420" i="13"/>
  <c r="AB420" i="13"/>
  <c r="Y420" i="13"/>
  <c r="V420" i="13"/>
  <c r="S420" i="13"/>
  <c r="P420" i="13"/>
  <c r="M420" i="13"/>
  <c r="J420" i="13"/>
  <c r="F420" i="13"/>
  <c r="G420" i="13" s="1"/>
  <c r="E420" i="13"/>
  <c r="AQ419" i="13"/>
  <c r="AN419" i="13"/>
  <c r="AK419" i="13"/>
  <c r="AH419" i="13"/>
  <c r="AE419" i="13"/>
  <c r="AB419" i="13"/>
  <c r="Y419" i="13"/>
  <c r="V419" i="13"/>
  <c r="S419" i="13"/>
  <c r="P419" i="13"/>
  <c r="M419" i="13"/>
  <c r="J419" i="13"/>
  <c r="F419" i="13"/>
  <c r="G419" i="13" s="1"/>
  <c r="E419" i="13"/>
  <c r="AP418" i="13"/>
  <c r="AQ418" i="13" s="1"/>
  <c r="AO418" i="13"/>
  <c r="AN418" i="13"/>
  <c r="AM418" i="13"/>
  <c r="AL418" i="13"/>
  <c r="AJ418" i="13"/>
  <c r="AK418" i="13" s="1"/>
  <c r="AI418" i="13"/>
  <c r="AG418" i="13"/>
  <c r="AH418" i="13" s="1"/>
  <c r="AF418" i="13"/>
  <c r="AD418" i="13"/>
  <c r="AE418" i="13" s="1"/>
  <c r="AC418" i="13"/>
  <c r="AB418" i="13"/>
  <c r="AA418" i="13"/>
  <c r="Z418" i="13"/>
  <c r="X418" i="13"/>
  <c r="Y418" i="13" s="1"/>
  <c r="W418" i="13"/>
  <c r="U418" i="13"/>
  <c r="V418" i="13" s="1"/>
  <c r="T418" i="13"/>
  <c r="R418" i="13"/>
  <c r="S418" i="13" s="1"/>
  <c r="Q418" i="13"/>
  <c r="P418" i="13"/>
  <c r="O418" i="13"/>
  <c r="N418" i="13"/>
  <c r="L418" i="13"/>
  <c r="M418" i="13" s="1"/>
  <c r="K418" i="13"/>
  <c r="I418" i="13"/>
  <c r="F418" i="13" s="1"/>
  <c r="H418" i="13"/>
  <c r="E418" i="13" s="1"/>
  <c r="AQ417" i="13"/>
  <c r="AN417" i="13"/>
  <c r="AK417" i="13"/>
  <c r="AH417" i="13"/>
  <c r="AE417" i="13"/>
  <c r="AB417" i="13"/>
  <c r="Y417" i="13"/>
  <c r="V417" i="13"/>
  <c r="S417" i="13"/>
  <c r="P417" i="13"/>
  <c r="M417" i="13"/>
  <c r="J417" i="13"/>
  <c r="F417" i="13"/>
  <c r="G417" i="13" s="1"/>
  <c r="E417" i="13"/>
  <c r="AQ416" i="13"/>
  <c r="AN416" i="13"/>
  <c r="AK416" i="13"/>
  <c r="AH416" i="13"/>
  <c r="AE416" i="13"/>
  <c r="AB416" i="13"/>
  <c r="Y416" i="13"/>
  <c r="V416" i="13"/>
  <c r="S416" i="13"/>
  <c r="P416" i="13"/>
  <c r="M416" i="13"/>
  <c r="J416" i="13"/>
  <c r="F416" i="13"/>
  <c r="E416" i="13"/>
  <c r="AQ415" i="13"/>
  <c r="AN415" i="13"/>
  <c r="AK415" i="13"/>
  <c r="AH415" i="13"/>
  <c r="AE415" i="13"/>
  <c r="AB415" i="13"/>
  <c r="Y415" i="13"/>
  <c r="V415" i="13"/>
  <c r="S415" i="13"/>
  <c r="P415" i="13"/>
  <c r="M415" i="13"/>
  <c r="J415" i="13"/>
  <c r="F415" i="13"/>
  <c r="G415" i="13" s="1"/>
  <c r="E415" i="13"/>
  <c r="AQ414" i="13"/>
  <c r="AN414" i="13"/>
  <c r="AK414" i="13"/>
  <c r="AH414" i="13"/>
  <c r="AE414" i="13"/>
  <c r="AB414" i="13"/>
  <c r="Y414" i="13"/>
  <c r="V414" i="13"/>
  <c r="S414" i="13"/>
  <c r="P414" i="13"/>
  <c r="M414" i="13"/>
  <c r="J414" i="13"/>
  <c r="F414" i="13"/>
  <c r="G414" i="13" s="1"/>
  <c r="E414" i="13"/>
  <c r="AP413" i="13"/>
  <c r="AQ413" i="13" s="1"/>
  <c r="AO413" i="13"/>
  <c r="AN413" i="13"/>
  <c r="AM413" i="13"/>
  <c r="AL413" i="13"/>
  <c r="AJ413" i="13"/>
  <c r="AK413" i="13" s="1"/>
  <c r="AI413" i="13"/>
  <c r="AG413" i="13"/>
  <c r="AH413" i="13" s="1"/>
  <c r="AF413" i="13"/>
  <c r="AD413" i="13"/>
  <c r="AE413" i="13" s="1"/>
  <c r="AC413" i="13"/>
  <c r="AB413" i="13"/>
  <c r="AA413" i="13"/>
  <c r="Z413" i="13"/>
  <c r="X413" i="13"/>
  <c r="Y413" i="13" s="1"/>
  <c r="W413" i="13"/>
  <c r="U413" i="13"/>
  <c r="V413" i="13" s="1"/>
  <c r="T413" i="13"/>
  <c r="R413" i="13"/>
  <c r="S413" i="13" s="1"/>
  <c r="Q413" i="13"/>
  <c r="P413" i="13"/>
  <c r="O413" i="13"/>
  <c r="N413" i="13"/>
  <c r="L413" i="13"/>
  <c r="M413" i="13" s="1"/>
  <c r="K413" i="13"/>
  <c r="I413" i="13"/>
  <c r="F413" i="13" s="1"/>
  <c r="H413" i="13"/>
  <c r="E413" i="13" s="1"/>
  <c r="AQ412" i="13"/>
  <c r="AN412" i="13"/>
  <c r="AK412" i="13"/>
  <c r="AH412" i="13"/>
  <c r="AE412" i="13"/>
  <c r="AB412" i="13"/>
  <c r="Y412" i="13"/>
  <c r="V412" i="13"/>
  <c r="S412" i="13"/>
  <c r="P412" i="13"/>
  <c r="M412" i="13"/>
  <c r="J412" i="13"/>
  <c r="F412" i="13"/>
  <c r="G412" i="13" s="1"/>
  <c r="E412" i="13"/>
  <c r="AQ411" i="13"/>
  <c r="AN411" i="13"/>
  <c r="AK411" i="13"/>
  <c r="AH411" i="13"/>
  <c r="AE411" i="13"/>
  <c r="AB411" i="13"/>
  <c r="Y411" i="13"/>
  <c r="V411" i="13"/>
  <c r="S411" i="13"/>
  <c r="P411" i="13"/>
  <c r="M411" i="13"/>
  <c r="J411" i="13"/>
  <c r="F411" i="13"/>
  <c r="E411" i="13"/>
  <c r="AQ410" i="13"/>
  <c r="AN410" i="13"/>
  <c r="AK410" i="13"/>
  <c r="AH410" i="13"/>
  <c r="AE410" i="13"/>
  <c r="AB410" i="13"/>
  <c r="Y410" i="13"/>
  <c r="V410" i="13"/>
  <c r="S410" i="13"/>
  <c r="P410" i="13"/>
  <c r="M410" i="13"/>
  <c r="J410" i="13"/>
  <c r="F410" i="13"/>
  <c r="G410" i="13" s="1"/>
  <c r="E410" i="13"/>
  <c r="AQ409" i="13"/>
  <c r="AN409" i="13"/>
  <c r="AK409" i="13"/>
  <c r="AH409" i="13"/>
  <c r="AE409" i="13"/>
  <c r="AB409" i="13"/>
  <c r="Y409" i="13"/>
  <c r="V409" i="13"/>
  <c r="S409" i="13"/>
  <c r="P409" i="13"/>
  <c r="M409" i="13"/>
  <c r="J409" i="13"/>
  <c r="F409" i="13"/>
  <c r="G409" i="13" s="1"/>
  <c r="E409" i="13"/>
  <c r="AP408" i="13"/>
  <c r="AQ408" i="13" s="1"/>
  <c r="AO408" i="13"/>
  <c r="AM408" i="13"/>
  <c r="AN408" i="13" s="1"/>
  <c r="AL408" i="13"/>
  <c r="AJ408" i="13"/>
  <c r="AK408" i="13" s="1"/>
  <c r="AI408" i="13"/>
  <c r="AG408" i="13"/>
  <c r="AH408" i="13" s="1"/>
  <c r="AF408" i="13"/>
  <c r="AD408" i="13"/>
  <c r="AE408" i="13" s="1"/>
  <c r="AC408" i="13"/>
  <c r="AA408" i="13"/>
  <c r="AB408" i="13" s="1"/>
  <c r="Z408" i="13"/>
  <c r="Y408" i="13"/>
  <c r="X408" i="13"/>
  <c r="W408" i="13"/>
  <c r="U408" i="13"/>
  <c r="V408" i="13" s="1"/>
  <c r="T408" i="13"/>
  <c r="R408" i="13"/>
  <c r="S408" i="13" s="1"/>
  <c r="Q408" i="13"/>
  <c r="O408" i="13"/>
  <c r="P408" i="13" s="1"/>
  <c r="N408" i="13"/>
  <c r="L408" i="13"/>
  <c r="M408" i="13" s="1"/>
  <c r="K408" i="13"/>
  <c r="I408" i="13"/>
  <c r="H408" i="13"/>
  <c r="E391" i="13"/>
  <c r="G461" i="13" l="1"/>
  <c r="E458" i="13"/>
  <c r="G458" i="13"/>
  <c r="E433" i="13"/>
  <c r="G433" i="13"/>
  <c r="E423" i="13"/>
  <c r="G416" i="13"/>
  <c r="G413" i="13"/>
  <c r="G441" i="13"/>
  <c r="F438" i="13"/>
  <c r="E438" i="13"/>
  <c r="E428" i="13"/>
  <c r="G428" i="13" s="1"/>
  <c r="G421" i="13"/>
  <c r="G418" i="13"/>
  <c r="G411" i="13"/>
  <c r="F408" i="13"/>
  <c r="E408" i="13"/>
  <c r="K17" i="13"/>
  <c r="Q27" i="13"/>
  <c r="W27" i="13"/>
  <c r="E468" i="13"/>
  <c r="G468" i="13" s="1"/>
  <c r="J468" i="13"/>
  <c r="J458" i="13"/>
  <c r="J453" i="13"/>
  <c r="J448" i="13"/>
  <c r="J443" i="13"/>
  <c r="J438" i="13"/>
  <c r="J433" i="13"/>
  <c r="J428" i="13"/>
  <c r="J423" i="13"/>
  <c r="J418" i="13"/>
  <c r="J413" i="13"/>
  <c r="J408" i="13"/>
  <c r="G438" i="13" l="1"/>
  <c r="G408" i="13"/>
  <c r="K366" i="13" l="1"/>
  <c r="L366" i="13"/>
  <c r="AQ362" i="13"/>
  <c r="AN362" i="13"/>
  <c r="AK362" i="13"/>
  <c r="AH362" i="13"/>
  <c r="AE362" i="13"/>
  <c r="AB362" i="13"/>
  <c r="Y362" i="13"/>
  <c r="V362" i="13"/>
  <c r="S362" i="13"/>
  <c r="P362" i="13"/>
  <c r="M362" i="13"/>
  <c r="J362" i="13"/>
  <c r="F362" i="13"/>
  <c r="G362" i="13" s="1"/>
  <c r="E362" i="13"/>
  <c r="AQ361" i="13"/>
  <c r="AN361" i="13"/>
  <c r="AK361" i="13"/>
  <c r="AH361" i="13"/>
  <c r="AE361" i="13"/>
  <c r="AB361" i="13"/>
  <c r="Y361" i="13"/>
  <c r="V361" i="13"/>
  <c r="S361" i="13"/>
  <c r="P361" i="13"/>
  <c r="M361" i="13"/>
  <c r="E361" i="13"/>
  <c r="J361" i="13"/>
  <c r="AQ360" i="13"/>
  <c r="AN360" i="13"/>
  <c r="AK360" i="13"/>
  <c r="AH360" i="13"/>
  <c r="AE360" i="13"/>
  <c r="AB360" i="13"/>
  <c r="Y360" i="13"/>
  <c r="V360" i="13"/>
  <c r="S360" i="13"/>
  <c r="P360" i="13"/>
  <c r="M360" i="13"/>
  <c r="J360" i="13"/>
  <c r="F360" i="13"/>
  <c r="G360" i="13" s="1"/>
  <c r="E360" i="13"/>
  <c r="AQ359" i="13"/>
  <c r="AN359" i="13"/>
  <c r="AK359" i="13"/>
  <c r="AH359" i="13"/>
  <c r="AE359" i="13"/>
  <c r="AB359" i="13"/>
  <c r="Y359" i="13"/>
  <c r="V359" i="13"/>
  <c r="S359" i="13"/>
  <c r="P359" i="13"/>
  <c r="M359" i="13"/>
  <c r="J359" i="13"/>
  <c r="F359" i="13"/>
  <c r="G359" i="13" s="1"/>
  <c r="E359" i="13"/>
  <c r="AP358" i="13"/>
  <c r="AQ358" i="13" s="1"/>
  <c r="AO358" i="13"/>
  <c r="AM358" i="13"/>
  <c r="AN358" i="13" s="1"/>
  <c r="AL358" i="13"/>
  <c r="AJ358" i="13"/>
  <c r="AK358" i="13" s="1"/>
  <c r="AI358" i="13"/>
  <c r="AH358" i="13"/>
  <c r="AG358" i="13"/>
  <c r="AF358" i="13"/>
  <c r="AD358" i="13"/>
  <c r="AE358" i="13" s="1"/>
  <c r="AC358" i="13"/>
  <c r="AA358" i="13"/>
  <c r="AB358" i="13" s="1"/>
  <c r="Z358" i="13"/>
  <c r="X358" i="13"/>
  <c r="Y358" i="13" s="1"/>
  <c r="W358" i="13"/>
  <c r="V358" i="13"/>
  <c r="U358" i="13"/>
  <c r="T358" i="13"/>
  <c r="R358" i="13"/>
  <c r="S358" i="13" s="1"/>
  <c r="Q358" i="13"/>
  <c r="O358" i="13"/>
  <c r="P358" i="13" s="1"/>
  <c r="N358" i="13"/>
  <c r="L358" i="13"/>
  <c r="K358" i="13"/>
  <c r="J358" i="13"/>
  <c r="I358" i="13"/>
  <c r="H358" i="13"/>
  <c r="F358" i="13"/>
  <c r="G358" i="13" s="1"/>
  <c r="AQ477" i="13"/>
  <c r="AQ475" i="13"/>
  <c r="AQ474" i="13"/>
  <c r="AQ467" i="13"/>
  <c r="AQ466" i="13"/>
  <c r="AQ465" i="13"/>
  <c r="AQ464" i="13"/>
  <c r="AQ463" i="13"/>
  <c r="AQ407" i="13"/>
  <c r="AQ406" i="13"/>
  <c r="AQ405" i="13"/>
  <c r="AQ404" i="13"/>
  <c r="AQ403" i="13"/>
  <c r="AQ402" i="13"/>
  <c r="AQ401" i="13"/>
  <c r="AQ400" i="13"/>
  <c r="AQ399" i="13"/>
  <c r="AQ398" i="13"/>
  <c r="AQ397" i="13"/>
  <c r="AQ396" i="13"/>
  <c r="AQ395" i="13"/>
  <c r="AQ394" i="13"/>
  <c r="AQ393" i="13"/>
  <c r="AQ392" i="13"/>
  <c r="AQ391" i="13"/>
  <c r="AQ390" i="13"/>
  <c r="AQ389" i="13"/>
  <c r="AQ388" i="13"/>
  <c r="AQ387" i="13"/>
  <c r="AQ386" i="13"/>
  <c r="AQ385" i="13"/>
  <c r="AQ384" i="13"/>
  <c r="AQ383" i="13"/>
  <c r="AQ382" i="13"/>
  <c r="AQ381" i="13"/>
  <c r="AQ380" i="13"/>
  <c r="AQ379" i="13"/>
  <c r="AQ378" i="13"/>
  <c r="AQ377" i="13"/>
  <c r="AQ376" i="13"/>
  <c r="AQ375" i="13"/>
  <c r="AQ374" i="13"/>
  <c r="AQ373" i="13"/>
  <c r="AQ372" i="13"/>
  <c r="AQ371" i="13"/>
  <c r="AQ370" i="13"/>
  <c r="AQ369" i="13"/>
  <c r="AQ368" i="13"/>
  <c r="AQ367" i="13"/>
  <c r="AQ366" i="13"/>
  <c r="AQ365" i="13"/>
  <c r="AQ364" i="13"/>
  <c r="AQ363" i="13"/>
  <c r="AQ357" i="13"/>
  <c r="AQ356" i="13"/>
  <c r="AQ355" i="13"/>
  <c r="AQ354" i="13"/>
  <c r="AQ353" i="13"/>
  <c r="AQ352" i="13"/>
  <c r="AQ351" i="13"/>
  <c r="AQ350" i="13"/>
  <c r="AQ349" i="13"/>
  <c r="AQ348" i="13"/>
  <c r="AQ347" i="13"/>
  <c r="AQ346" i="13"/>
  <c r="AQ345" i="13"/>
  <c r="AQ344" i="13"/>
  <c r="AQ343" i="13"/>
  <c r="AQ342" i="13"/>
  <c r="AQ341" i="13"/>
  <c r="AQ340" i="13"/>
  <c r="AQ339" i="13"/>
  <c r="AQ338" i="13"/>
  <c r="AQ337" i="13"/>
  <c r="AQ336" i="13"/>
  <c r="AQ335" i="13"/>
  <c r="AQ334" i="13"/>
  <c r="AQ333" i="13"/>
  <c r="AQ332" i="13"/>
  <c r="AQ331" i="13"/>
  <c r="AQ330" i="13"/>
  <c r="AQ329" i="13"/>
  <c r="AN477" i="13"/>
  <c r="AN475" i="13"/>
  <c r="AN474" i="13"/>
  <c r="AN467" i="13"/>
  <c r="AN466" i="13"/>
  <c r="AN465" i="13"/>
  <c r="AN464" i="13"/>
  <c r="AN463" i="13"/>
  <c r="AN407" i="13"/>
  <c r="AN406" i="13"/>
  <c r="AN405" i="13"/>
  <c r="AN404" i="13"/>
  <c r="AN403" i="13"/>
  <c r="AN402" i="13"/>
  <c r="AN401" i="13"/>
  <c r="AN400" i="13"/>
  <c r="AN399" i="13"/>
  <c r="AN398" i="13"/>
  <c r="AN397" i="13"/>
  <c r="AN396" i="13"/>
  <c r="AN395" i="13"/>
  <c r="AN394" i="13"/>
  <c r="AN393" i="13"/>
  <c r="AN392" i="13"/>
  <c r="AN391" i="13"/>
  <c r="AN390" i="13"/>
  <c r="AN389" i="13"/>
  <c r="AN388" i="13"/>
  <c r="AN387" i="13"/>
  <c r="AN386" i="13"/>
  <c r="AN385" i="13"/>
  <c r="AN384" i="13"/>
  <c r="AN383" i="13"/>
  <c r="AN382" i="13"/>
  <c r="AN381" i="13"/>
  <c r="AN380" i="13"/>
  <c r="AN379" i="13"/>
  <c r="AN378" i="13"/>
  <c r="AN377" i="13"/>
  <c r="AN376" i="13"/>
  <c r="AN375" i="13"/>
  <c r="AN374" i="13"/>
  <c r="AN373" i="13"/>
  <c r="AN372" i="13"/>
  <c r="AN371" i="13"/>
  <c r="AN370" i="13"/>
  <c r="AN369" i="13"/>
  <c r="AN368" i="13"/>
  <c r="AN367" i="13"/>
  <c r="AN366" i="13"/>
  <c r="AN365" i="13"/>
  <c r="AN364" i="13"/>
  <c r="AN363" i="13"/>
  <c r="AN357" i="13"/>
  <c r="AN356" i="13"/>
  <c r="AN355" i="13"/>
  <c r="AN354" i="13"/>
  <c r="AN353" i="13"/>
  <c r="AN352" i="13"/>
  <c r="AN351" i="13"/>
  <c r="AN350" i="13"/>
  <c r="AN349" i="13"/>
  <c r="AN348" i="13"/>
  <c r="AN347" i="13"/>
  <c r="AN346" i="13"/>
  <c r="AN345" i="13"/>
  <c r="AN344" i="13"/>
  <c r="AN343" i="13"/>
  <c r="AN342" i="13"/>
  <c r="AN341" i="13"/>
  <c r="AN340" i="13"/>
  <c r="AN339" i="13"/>
  <c r="AN338" i="13"/>
  <c r="AN337" i="13"/>
  <c r="AN336" i="13"/>
  <c r="AN335" i="13"/>
  <c r="AN334" i="13"/>
  <c r="AN333" i="13"/>
  <c r="AN332" i="13"/>
  <c r="AN331" i="13"/>
  <c r="AN330" i="13"/>
  <c r="AN329" i="13"/>
  <c r="AK477" i="13"/>
  <c r="AK475" i="13"/>
  <c r="AK474" i="13"/>
  <c r="AK467" i="13"/>
  <c r="AK466" i="13"/>
  <c r="AK465" i="13"/>
  <c r="AK464" i="13"/>
  <c r="AK463" i="13"/>
  <c r="AK407" i="13"/>
  <c r="AK406" i="13"/>
  <c r="AK405" i="13"/>
  <c r="AK404" i="13"/>
  <c r="AK403" i="13"/>
  <c r="AK402" i="13"/>
  <c r="AK401" i="13"/>
  <c r="AK400" i="13"/>
  <c r="AK399" i="13"/>
  <c r="AK398" i="13"/>
  <c r="AK397" i="13"/>
  <c r="AK396" i="13"/>
  <c r="AK395" i="13"/>
  <c r="AK394" i="13"/>
  <c r="AK393" i="13"/>
  <c r="AK392" i="13"/>
  <c r="AK391" i="13"/>
  <c r="AK390" i="13"/>
  <c r="AK389" i="13"/>
  <c r="AK388" i="13"/>
  <c r="AK387" i="13"/>
  <c r="AK386" i="13"/>
  <c r="AK385" i="13"/>
  <c r="AK384" i="13"/>
  <c r="AK383" i="13"/>
  <c r="AK382" i="13"/>
  <c r="AK381" i="13"/>
  <c r="AK380" i="13"/>
  <c r="AK379" i="13"/>
  <c r="AK378" i="13"/>
  <c r="AK377" i="13"/>
  <c r="AK376" i="13"/>
  <c r="AK375" i="13"/>
  <c r="AK374" i="13"/>
  <c r="AK373" i="13"/>
  <c r="AK372" i="13"/>
  <c r="AK371" i="13"/>
  <c r="AK370" i="13"/>
  <c r="AK369" i="13"/>
  <c r="AK368" i="13"/>
  <c r="AK367" i="13"/>
  <c r="AK366" i="13"/>
  <c r="AK365" i="13"/>
  <c r="AK364" i="13"/>
  <c r="AK363" i="13"/>
  <c r="AK357" i="13"/>
  <c r="AK356" i="13"/>
  <c r="AK355" i="13"/>
  <c r="AK354" i="13"/>
  <c r="AK353" i="13"/>
  <c r="AK352" i="13"/>
  <c r="AK351" i="13"/>
  <c r="AK350" i="13"/>
  <c r="AK349" i="13"/>
  <c r="AK348" i="13"/>
  <c r="AK347" i="13"/>
  <c r="AK346" i="13"/>
  <c r="AK345" i="13"/>
  <c r="AK344" i="13"/>
  <c r="AK343" i="13"/>
  <c r="AK342" i="13"/>
  <c r="AK341" i="13"/>
  <c r="AK340" i="13"/>
  <c r="AK339" i="13"/>
  <c r="AK338" i="13"/>
  <c r="AK337" i="13"/>
  <c r="AK336" i="13"/>
  <c r="AK335" i="13"/>
  <c r="AK334" i="13"/>
  <c r="AK333" i="13"/>
  <c r="AK332" i="13"/>
  <c r="AK331" i="13"/>
  <c r="AK330" i="13"/>
  <c r="AK329" i="13"/>
  <c r="AH477" i="13"/>
  <c r="AH475" i="13"/>
  <c r="AH474" i="13"/>
  <c r="AH467" i="13"/>
  <c r="AH466" i="13"/>
  <c r="AH465" i="13"/>
  <c r="AH464" i="13"/>
  <c r="AH463" i="13"/>
  <c r="AH407" i="13"/>
  <c r="AH406" i="13"/>
  <c r="AH405" i="13"/>
  <c r="AH404" i="13"/>
  <c r="AH402" i="13"/>
  <c r="AH401" i="13"/>
  <c r="AH400" i="13"/>
  <c r="AH399" i="13"/>
  <c r="AH397" i="13"/>
  <c r="AH396" i="13"/>
  <c r="AH395" i="13"/>
  <c r="AH394" i="13"/>
  <c r="AH393" i="13"/>
  <c r="AH392" i="13"/>
  <c r="AH391" i="13"/>
  <c r="AH390" i="13"/>
  <c r="AH389" i="13"/>
  <c r="AH387" i="13"/>
  <c r="AH386" i="13"/>
  <c r="AH385" i="13"/>
  <c r="AH384" i="13"/>
  <c r="AH382" i="13"/>
  <c r="AH381" i="13"/>
  <c r="AH380" i="13"/>
  <c r="AH379" i="13"/>
  <c r="AH377" i="13"/>
  <c r="AH376" i="13"/>
  <c r="AH375" i="13"/>
  <c r="AH374" i="13"/>
  <c r="AH372" i="13"/>
  <c r="AH371" i="13"/>
  <c r="AH370" i="13"/>
  <c r="AH369" i="13"/>
  <c r="AH368" i="13"/>
  <c r="AH367" i="13"/>
  <c r="AH366" i="13"/>
  <c r="AH365" i="13"/>
  <c r="AH364" i="13"/>
  <c r="AH363" i="13"/>
  <c r="AH357" i="13"/>
  <c r="AH356" i="13"/>
  <c r="AH355" i="13"/>
  <c r="AH354" i="13"/>
  <c r="AH353" i="13"/>
  <c r="AH352" i="13"/>
  <c r="AH351" i="13"/>
  <c r="AH350" i="13"/>
  <c r="AH349" i="13"/>
  <c r="AH347" i="13"/>
  <c r="AH346" i="13"/>
  <c r="AH345" i="13"/>
  <c r="AH344" i="13"/>
  <c r="AH343" i="13"/>
  <c r="AH342" i="13"/>
  <c r="AH341" i="13"/>
  <c r="AH340" i="13"/>
  <c r="AH339" i="13"/>
  <c r="AH337" i="13"/>
  <c r="AH336" i="13"/>
  <c r="AH335" i="13"/>
  <c r="AH334" i="13"/>
  <c r="AH333" i="13"/>
  <c r="AH332" i="13"/>
  <c r="AH331" i="13"/>
  <c r="AH330" i="13"/>
  <c r="AH329" i="13"/>
  <c r="AE477" i="13"/>
  <c r="AE475" i="13"/>
  <c r="AE474" i="13"/>
  <c r="AE467" i="13"/>
  <c r="AE466" i="13"/>
  <c r="AE465" i="13"/>
  <c r="AE464" i="13"/>
  <c r="AE463" i="13"/>
  <c r="AE407" i="13"/>
  <c r="AE406" i="13"/>
  <c r="AE405" i="13"/>
  <c r="AE404" i="13"/>
  <c r="AE403" i="13"/>
  <c r="AE402" i="13"/>
  <c r="AE401" i="13"/>
  <c r="AE400" i="13"/>
  <c r="AE399" i="13"/>
  <c r="AE398" i="13"/>
  <c r="AE397" i="13"/>
  <c r="AE396" i="13"/>
  <c r="AE395" i="13"/>
  <c r="AE394" i="13"/>
  <c r="AE393" i="13"/>
  <c r="AE392" i="13"/>
  <c r="AE391" i="13"/>
  <c r="AE390" i="13"/>
  <c r="AE389" i="13"/>
  <c r="AE388" i="13"/>
  <c r="AE387" i="13"/>
  <c r="AE386" i="13"/>
  <c r="AE385" i="13"/>
  <c r="AE384" i="13"/>
  <c r="AE382" i="13"/>
  <c r="AE381" i="13"/>
  <c r="AE380" i="13"/>
  <c r="AE379" i="13"/>
  <c r="AE377" i="13"/>
  <c r="AE376" i="13"/>
  <c r="AE375" i="13"/>
  <c r="AE374" i="13"/>
  <c r="AE372" i="13"/>
  <c r="AE371" i="13"/>
  <c r="AE370" i="13"/>
  <c r="AE369" i="13"/>
  <c r="AE368" i="13"/>
  <c r="AE367" i="13"/>
  <c r="AE366" i="13"/>
  <c r="AE365" i="13"/>
  <c r="AE364" i="13"/>
  <c r="AE363" i="13"/>
  <c r="AE357" i="13"/>
  <c r="AE356" i="13"/>
  <c r="AE355" i="13"/>
  <c r="AE354" i="13"/>
  <c r="AE353" i="13"/>
  <c r="AE352" i="13"/>
  <c r="AE351" i="13"/>
  <c r="AE350" i="13"/>
  <c r="AE349" i="13"/>
  <c r="AE348" i="13"/>
  <c r="AE347" i="13"/>
  <c r="AE346" i="13"/>
  <c r="AE345" i="13"/>
  <c r="AE344" i="13"/>
  <c r="AE343" i="13"/>
  <c r="AE342" i="13"/>
  <c r="AE341" i="13"/>
  <c r="AE340" i="13"/>
  <c r="AE339" i="13"/>
  <c r="AE338" i="13"/>
  <c r="AE337" i="13"/>
  <c r="AE336" i="13"/>
  <c r="AE335" i="13"/>
  <c r="AE334" i="13"/>
  <c r="AE333" i="13"/>
  <c r="AE332" i="13"/>
  <c r="AE331" i="13"/>
  <c r="AE330" i="13"/>
  <c r="AE329" i="13"/>
  <c r="AB477" i="13"/>
  <c r="AB475" i="13"/>
  <c r="AB474" i="13"/>
  <c r="AB467" i="13"/>
  <c r="AB466" i="13"/>
  <c r="AB465" i="13"/>
  <c r="AB464" i="13"/>
  <c r="AB463" i="13"/>
  <c r="AB407" i="13"/>
  <c r="AB406" i="13"/>
  <c r="AB405" i="13"/>
  <c r="AB404" i="13"/>
  <c r="AB402" i="13"/>
  <c r="AB401" i="13"/>
  <c r="AB400" i="13"/>
  <c r="AB399" i="13"/>
  <c r="AB397" i="13"/>
  <c r="AB396" i="13"/>
  <c r="AB395" i="13"/>
  <c r="AB394" i="13"/>
  <c r="AB392" i="13"/>
  <c r="AB391" i="13"/>
  <c r="AB390" i="13"/>
  <c r="AB389" i="13"/>
  <c r="AB387" i="13"/>
  <c r="AB386" i="13"/>
  <c r="AB385" i="13"/>
  <c r="AB384" i="13"/>
  <c r="AB382" i="13"/>
  <c r="AB381" i="13"/>
  <c r="AB380" i="13"/>
  <c r="AB379" i="13"/>
  <c r="AB377" i="13"/>
  <c r="AB376" i="13"/>
  <c r="AB375" i="13"/>
  <c r="AB374" i="13"/>
  <c r="AB372" i="13"/>
  <c r="AB371" i="13"/>
  <c r="AB370" i="13"/>
  <c r="AB369" i="13"/>
  <c r="AB367" i="13"/>
  <c r="AB366" i="13"/>
  <c r="AB365" i="13"/>
  <c r="AB364" i="13"/>
  <c r="AB363" i="13"/>
  <c r="AB357" i="13"/>
  <c r="AB356" i="13"/>
  <c r="AB355" i="13"/>
  <c r="AB354" i="13"/>
  <c r="AB353" i="13"/>
  <c r="AB352" i="13"/>
  <c r="AB351" i="13"/>
  <c r="AB350" i="13"/>
  <c r="AB349" i="13"/>
  <c r="AB348" i="13"/>
  <c r="AB347" i="13"/>
  <c r="AB346" i="13"/>
  <c r="AB345" i="13"/>
  <c r="AB344" i="13"/>
  <c r="AB343" i="13"/>
  <c r="AB342" i="13"/>
  <c r="AB341" i="13"/>
  <c r="AB340" i="13"/>
  <c r="AB339" i="13"/>
  <c r="AB337" i="13"/>
  <c r="AB336" i="13"/>
  <c r="AB335" i="13"/>
  <c r="AB334" i="13"/>
  <c r="AB333" i="13"/>
  <c r="AB332" i="13"/>
  <c r="AB331" i="13"/>
  <c r="AB330" i="13"/>
  <c r="AB329" i="13"/>
  <c r="Y477" i="13"/>
  <c r="Y475" i="13"/>
  <c r="Y474" i="13"/>
  <c r="Y467" i="13"/>
  <c r="Y466" i="13"/>
  <c r="Y465" i="13"/>
  <c r="Y464" i="13"/>
  <c r="Y463" i="13"/>
  <c r="Y407" i="13"/>
  <c r="Y406" i="13"/>
  <c r="Y405" i="13"/>
  <c r="Y404" i="13"/>
  <c r="Y402" i="13"/>
  <c r="Y401" i="13"/>
  <c r="Y400" i="13"/>
  <c r="Y399" i="13"/>
  <c r="Y397" i="13"/>
  <c r="Y396" i="13"/>
  <c r="Y395" i="13"/>
  <c r="Y394" i="13"/>
  <c r="Y393" i="13"/>
  <c r="Y392" i="13"/>
  <c r="Y391" i="13"/>
  <c r="Y390" i="13"/>
  <c r="Y389" i="13"/>
  <c r="Y387" i="13"/>
  <c r="Y386" i="13"/>
  <c r="Y385" i="13"/>
  <c r="Y384" i="13"/>
  <c r="Y383" i="13"/>
  <c r="Y382" i="13"/>
  <c r="Y381" i="13"/>
  <c r="Y380" i="13"/>
  <c r="Y379" i="13"/>
  <c r="Y378" i="13"/>
  <c r="Y377" i="13"/>
  <c r="Y376" i="13"/>
  <c r="Y375" i="13"/>
  <c r="Y374" i="13"/>
  <c r="Y372" i="13"/>
  <c r="Y371" i="13"/>
  <c r="Y370" i="13"/>
  <c r="Y369" i="13"/>
  <c r="Y368" i="13"/>
  <c r="Y367" i="13"/>
  <c r="Y366" i="13"/>
  <c r="Y365" i="13"/>
  <c r="Y364" i="13"/>
  <c r="Y363" i="13"/>
  <c r="Y357" i="13"/>
  <c r="Y356" i="13"/>
  <c r="Y355" i="13"/>
  <c r="Y354" i="13"/>
  <c r="Y353" i="13"/>
  <c r="Y352" i="13"/>
  <c r="Y351" i="13"/>
  <c r="Y350" i="13"/>
  <c r="Y349" i="13"/>
  <c r="Y348" i="13"/>
  <c r="Y347" i="13"/>
  <c r="Y346" i="13"/>
  <c r="Y345" i="13"/>
  <c r="Y344" i="13"/>
  <c r="Y343" i="13"/>
  <c r="Y342" i="13"/>
  <c r="Y341" i="13"/>
  <c r="Y340" i="13"/>
  <c r="Y339" i="13"/>
  <c r="Y338" i="13"/>
  <c r="Y337" i="13"/>
  <c r="Y336" i="13"/>
  <c r="Y335" i="13"/>
  <c r="Y334" i="13"/>
  <c r="Y333" i="13"/>
  <c r="Y332" i="13"/>
  <c r="Y330" i="13"/>
  <c r="Y329" i="13"/>
  <c r="V477" i="13"/>
  <c r="V475" i="13"/>
  <c r="V474" i="13"/>
  <c r="V467" i="13"/>
  <c r="V466" i="13"/>
  <c r="V465" i="13"/>
  <c r="V464" i="13"/>
  <c r="V463" i="13"/>
  <c r="V407" i="13"/>
  <c r="V406" i="13"/>
  <c r="V405" i="13"/>
  <c r="V404" i="13"/>
  <c r="V403" i="13"/>
  <c r="V402" i="13"/>
  <c r="V401" i="13"/>
  <c r="V400" i="13"/>
  <c r="V399" i="13"/>
  <c r="V398" i="13"/>
  <c r="V397" i="13"/>
  <c r="V396" i="13"/>
  <c r="V395" i="13"/>
  <c r="V394" i="13"/>
  <c r="V393" i="13"/>
  <c r="V392" i="13"/>
  <c r="V391" i="13"/>
  <c r="V390" i="13"/>
  <c r="V389" i="13"/>
  <c r="V388" i="13"/>
  <c r="V387" i="13"/>
  <c r="V386" i="13"/>
  <c r="V385" i="13"/>
  <c r="V384" i="13"/>
  <c r="V383" i="13"/>
  <c r="V382" i="13"/>
  <c r="V381" i="13"/>
  <c r="V380" i="13"/>
  <c r="V379" i="13"/>
  <c r="V378" i="13"/>
  <c r="V377" i="13"/>
  <c r="V376" i="13"/>
  <c r="V375" i="13"/>
  <c r="V374" i="13"/>
  <c r="V373" i="13"/>
  <c r="V372" i="13"/>
  <c r="V371" i="13"/>
  <c r="V370" i="13"/>
  <c r="V369" i="13"/>
  <c r="V368" i="13"/>
  <c r="V367" i="13"/>
  <c r="V366" i="13"/>
  <c r="V365" i="13"/>
  <c r="V364" i="13"/>
  <c r="V363" i="13"/>
  <c r="V357" i="13"/>
  <c r="V356" i="13"/>
  <c r="V355" i="13"/>
  <c r="V354" i="13"/>
  <c r="V353" i="13"/>
  <c r="V352" i="13"/>
  <c r="V351" i="13"/>
  <c r="V350" i="13"/>
  <c r="V349" i="13"/>
  <c r="V348" i="13"/>
  <c r="V347" i="13"/>
  <c r="V346" i="13"/>
  <c r="V345" i="13"/>
  <c r="V344" i="13"/>
  <c r="V343" i="13"/>
  <c r="V342" i="13"/>
  <c r="V341" i="13"/>
  <c r="V340" i="13"/>
  <c r="V339" i="13"/>
  <c r="V338" i="13"/>
  <c r="V337" i="13"/>
  <c r="V336" i="13"/>
  <c r="V335" i="13"/>
  <c r="V334" i="13"/>
  <c r="V333" i="13"/>
  <c r="V332" i="13"/>
  <c r="V331" i="13"/>
  <c r="V330" i="13"/>
  <c r="V329" i="13"/>
  <c r="S477" i="13"/>
  <c r="S475" i="13"/>
  <c r="S474" i="13"/>
  <c r="S467" i="13"/>
  <c r="S466" i="13"/>
  <c r="S465" i="13"/>
  <c r="S464" i="13"/>
  <c r="S463" i="13"/>
  <c r="S407" i="13"/>
  <c r="S406" i="13"/>
  <c r="S405" i="13"/>
  <c r="S404" i="13"/>
  <c r="S403" i="13"/>
  <c r="S402" i="13"/>
  <c r="S401" i="13"/>
  <c r="S400" i="13"/>
  <c r="S399" i="13"/>
  <c r="S398" i="13"/>
  <c r="S397" i="13"/>
  <c r="S396" i="13"/>
  <c r="S395" i="13"/>
  <c r="S394" i="13"/>
  <c r="S393" i="13"/>
  <c r="S392" i="13"/>
  <c r="S391" i="13"/>
  <c r="S390" i="13"/>
  <c r="S389" i="13"/>
  <c r="S388" i="13"/>
  <c r="S387" i="13"/>
  <c r="S386" i="13"/>
  <c r="S385" i="13"/>
  <c r="S384" i="13"/>
  <c r="S383" i="13"/>
  <c r="S382" i="13"/>
  <c r="S381" i="13"/>
  <c r="S380" i="13"/>
  <c r="S379" i="13"/>
  <c r="S378" i="13"/>
  <c r="S377" i="13"/>
  <c r="S376" i="13"/>
  <c r="S375" i="13"/>
  <c r="S374" i="13"/>
  <c r="S373" i="13"/>
  <c r="S372" i="13"/>
  <c r="S371" i="13"/>
  <c r="S370" i="13"/>
  <c r="S369" i="13"/>
  <c r="S368" i="13"/>
  <c r="S367" i="13"/>
  <c r="S366" i="13"/>
  <c r="S365" i="13"/>
  <c r="S364" i="13"/>
  <c r="S363" i="13"/>
  <c r="S357" i="13"/>
  <c r="S356" i="13"/>
  <c r="S355" i="13"/>
  <c r="S354" i="13"/>
  <c r="S353" i="13"/>
  <c r="S352" i="13"/>
  <c r="S351" i="13"/>
  <c r="S350" i="13"/>
  <c r="S349" i="13"/>
  <c r="S348" i="13"/>
  <c r="S347" i="13"/>
  <c r="S346" i="13"/>
  <c r="S345" i="13"/>
  <c r="S344" i="13"/>
  <c r="S343" i="13"/>
  <c r="S342" i="13"/>
  <c r="S341" i="13"/>
  <c r="S340" i="13"/>
  <c r="S339" i="13"/>
  <c r="S338" i="13"/>
  <c r="S337" i="13"/>
  <c r="S336" i="13"/>
  <c r="S335" i="13"/>
  <c r="S334" i="13"/>
  <c r="S333" i="13"/>
  <c r="S332" i="13"/>
  <c r="S331" i="13"/>
  <c r="S330" i="13"/>
  <c r="S329" i="13"/>
  <c r="P477" i="13"/>
  <c r="P475" i="13"/>
  <c r="P474" i="13"/>
  <c r="P467" i="13"/>
  <c r="P466" i="13"/>
  <c r="P465" i="13"/>
  <c r="P464" i="13"/>
  <c r="P463" i="13"/>
  <c r="P407" i="13"/>
  <c r="P406" i="13"/>
  <c r="P405" i="13"/>
  <c r="P404" i="13"/>
  <c r="P403" i="13"/>
  <c r="P402" i="13"/>
  <c r="P401" i="13"/>
  <c r="P400" i="13"/>
  <c r="P399" i="13"/>
  <c r="P398" i="13"/>
  <c r="P397" i="13"/>
  <c r="P396" i="13"/>
  <c r="P395" i="13"/>
  <c r="P394" i="13"/>
  <c r="P393" i="13"/>
  <c r="P392" i="13"/>
  <c r="P391" i="13"/>
  <c r="P390" i="13"/>
  <c r="P389" i="13"/>
  <c r="P388" i="13"/>
  <c r="P387" i="13"/>
  <c r="P386" i="13"/>
  <c r="P385" i="13"/>
  <c r="P384" i="13"/>
  <c r="P383" i="13"/>
  <c r="P382" i="13"/>
  <c r="P381" i="13"/>
  <c r="P380" i="13"/>
  <c r="P379" i="13"/>
  <c r="P378" i="13"/>
  <c r="P377" i="13"/>
  <c r="P376" i="13"/>
  <c r="P375" i="13"/>
  <c r="P374" i="13"/>
  <c r="P373" i="13"/>
  <c r="P372" i="13"/>
  <c r="P371" i="13"/>
  <c r="P370" i="13"/>
  <c r="P369" i="13"/>
  <c r="P368" i="13"/>
  <c r="P367" i="13"/>
  <c r="P366" i="13"/>
  <c r="P365" i="13"/>
  <c r="P364" i="13"/>
  <c r="P363" i="13"/>
  <c r="P357" i="13"/>
  <c r="P356" i="13"/>
  <c r="P355" i="13"/>
  <c r="P354" i="13"/>
  <c r="P353" i="13"/>
  <c r="P352" i="13"/>
  <c r="P351" i="13"/>
  <c r="P350" i="13"/>
  <c r="P349" i="13"/>
  <c r="P348" i="13"/>
  <c r="P347" i="13"/>
  <c r="P346" i="13"/>
  <c r="P345" i="13"/>
  <c r="P344" i="13"/>
  <c r="P343" i="13"/>
  <c r="P342" i="13"/>
  <c r="P341" i="13"/>
  <c r="P340" i="13"/>
  <c r="P339" i="13"/>
  <c r="P338" i="13"/>
  <c r="P337" i="13"/>
  <c r="P336" i="13"/>
  <c r="P335" i="13"/>
  <c r="P334" i="13"/>
  <c r="P333" i="13"/>
  <c r="P332" i="13"/>
  <c r="P331" i="13"/>
  <c r="P330" i="13"/>
  <c r="P329" i="13"/>
  <c r="M477" i="13"/>
  <c r="M475" i="13"/>
  <c r="M474" i="13"/>
  <c r="M467" i="13"/>
  <c r="M466" i="13"/>
  <c r="M465" i="13"/>
  <c r="M464" i="13"/>
  <c r="M463" i="13"/>
  <c r="M407" i="13"/>
  <c r="M406" i="13"/>
  <c r="M405" i="13"/>
  <c r="M404" i="13"/>
  <c r="M403" i="13"/>
  <c r="M402" i="13"/>
  <c r="M401" i="13"/>
  <c r="M400" i="13"/>
  <c r="M399" i="13"/>
  <c r="M398" i="13"/>
  <c r="M397" i="13"/>
  <c r="M396" i="13"/>
  <c r="M395" i="13"/>
  <c r="M394" i="13"/>
  <c r="M393" i="13"/>
  <c r="M392" i="13"/>
  <c r="M391" i="13"/>
  <c r="M390" i="13"/>
  <c r="M389" i="13"/>
  <c r="M388" i="13"/>
  <c r="M387" i="13"/>
  <c r="M386" i="13"/>
  <c r="M385" i="13"/>
  <c r="M384" i="13"/>
  <c r="M383" i="13"/>
  <c r="M382" i="13"/>
  <c r="M381" i="13"/>
  <c r="M380" i="13"/>
  <c r="M379" i="13"/>
  <c r="M378" i="13"/>
  <c r="M377" i="13"/>
  <c r="M376" i="13"/>
  <c r="M375" i="13"/>
  <c r="M374" i="13"/>
  <c r="M373" i="13"/>
  <c r="M372" i="13"/>
  <c r="M371" i="13"/>
  <c r="M370" i="13"/>
  <c r="M369" i="13"/>
  <c r="M368" i="13"/>
  <c r="M367" i="13"/>
  <c r="M366" i="13"/>
  <c r="M365" i="13"/>
  <c r="M364" i="13"/>
  <c r="M357" i="13"/>
  <c r="M356" i="13"/>
  <c r="M355" i="13"/>
  <c r="M354" i="13"/>
  <c r="M353" i="13"/>
  <c r="M352" i="13"/>
  <c r="M351" i="13"/>
  <c r="M350" i="13"/>
  <c r="M349" i="13"/>
  <c r="M348" i="13"/>
  <c r="M347" i="13"/>
  <c r="M346" i="13"/>
  <c r="M345" i="13"/>
  <c r="M344" i="13"/>
  <c r="M343" i="13"/>
  <c r="M342" i="13"/>
  <c r="M341" i="13"/>
  <c r="M340" i="13"/>
  <c r="M339" i="13"/>
  <c r="M338" i="13"/>
  <c r="M337" i="13"/>
  <c r="M336" i="13"/>
  <c r="M335" i="13"/>
  <c r="M334" i="13"/>
  <c r="M333" i="13"/>
  <c r="M332" i="13"/>
  <c r="M330" i="13"/>
  <c r="M329" i="13"/>
  <c r="J357" i="13"/>
  <c r="F357" i="13"/>
  <c r="G357" i="13" s="1"/>
  <c r="E357" i="13"/>
  <c r="J356" i="13"/>
  <c r="F356" i="13"/>
  <c r="G356" i="13" s="1"/>
  <c r="E356" i="13"/>
  <c r="J355" i="13"/>
  <c r="F355" i="13"/>
  <c r="G355" i="13" s="1"/>
  <c r="E355" i="13"/>
  <c r="J354" i="13"/>
  <c r="F354" i="13"/>
  <c r="G354" i="13" s="1"/>
  <c r="E354" i="13"/>
  <c r="AP353" i="13"/>
  <c r="AO353" i="13"/>
  <c r="AM353" i="13"/>
  <c r="AL353" i="13"/>
  <c r="AJ353" i="13"/>
  <c r="AI353" i="13"/>
  <c r="AG353" i="13"/>
  <c r="AF353" i="13"/>
  <c r="AD353" i="13"/>
  <c r="AC353" i="13"/>
  <c r="AA353" i="13"/>
  <c r="Z353" i="13"/>
  <c r="X353" i="13"/>
  <c r="W353" i="13"/>
  <c r="U353" i="13"/>
  <c r="T353" i="13"/>
  <c r="R353" i="13"/>
  <c r="Q353" i="13"/>
  <c r="O353" i="13"/>
  <c r="N353" i="13"/>
  <c r="L353" i="13"/>
  <c r="F353" i="13" s="1"/>
  <c r="K353" i="13"/>
  <c r="J353" i="13"/>
  <c r="I353" i="13"/>
  <c r="H353" i="13"/>
  <c r="J352" i="13"/>
  <c r="F352" i="13"/>
  <c r="G352" i="13" s="1"/>
  <c r="E352" i="13"/>
  <c r="J351" i="13"/>
  <c r="F351" i="13"/>
  <c r="E351" i="13"/>
  <c r="J350" i="13"/>
  <c r="F350" i="13"/>
  <c r="G350" i="13" s="1"/>
  <c r="E350" i="13"/>
  <c r="J349" i="13"/>
  <c r="F349" i="13"/>
  <c r="G349" i="13" s="1"/>
  <c r="E349" i="13"/>
  <c r="AP348" i="13"/>
  <c r="AO348" i="13"/>
  <c r="AM348" i="13"/>
  <c r="AL348" i="13"/>
  <c r="AJ348" i="13"/>
  <c r="AI348" i="13"/>
  <c r="AG348" i="13"/>
  <c r="AH348" i="13" s="1"/>
  <c r="AF348" i="13"/>
  <c r="AD348" i="13"/>
  <c r="AC348" i="13"/>
  <c r="AA348" i="13"/>
  <c r="Z348" i="13"/>
  <c r="X348" i="13"/>
  <c r="W348" i="13"/>
  <c r="U348" i="13"/>
  <c r="T348" i="13"/>
  <c r="R348" i="13"/>
  <c r="Q348" i="13"/>
  <c r="O348" i="13"/>
  <c r="N348" i="13"/>
  <c r="L348" i="13"/>
  <c r="K348" i="13"/>
  <c r="J348" i="13"/>
  <c r="I348" i="13"/>
  <c r="H348" i="13"/>
  <c r="E346" i="13"/>
  <c r="J347" i="13"/>
  <c r="F347" i="13"/>
  <c r="G347" i="13" s="1"/>
  <c r="E347" i="13"/>
  <c r="J346" i="13"/>
  <c r="F346" i="13"/>
  <c r="G346" i="13" s="1"/>
  <c r="J345" i="13"/>
  <c r="F345" i="13"/>
  <c r="G345" i="13" s="1"/>
  <c r="E345" i="13"/>
  <c r="J344" i="13"/>
  <c r="F344" i="13"/>
  <c r="G344" i="13" s="1"/>
  <c r="E344" i="13"/>
  <c r="AP343" i="13"/>
  <c r="AO343" i="13"/>
  <c r="AM343" i="13"/>
  <c r="AL343" i="13"/>
  <c r="AJ343" i="13"/>
  <c r="AI343" i="13"/>
  <c r="AG343" i="13"/>
  <c r="AF343" i="13"/>
  <c r="AD343" i="13"/>
  <c r="AC343" i="13"/>
  <c r="AA343" i="13"/>
  <c r="Z343" i="13"/>
  <c r="X343" i="13"/>
  <c r="W343" i="13"/>
  <c r="U343" i="13"/>
  <c r="T343" i="13"/>
  <c r="R343" i="13"/>
  <c r="Q343" i="13"/>
  <c r="O343" i="13"/>
  <c r="N343" i="13"/>
  <c r="L343" i="13"/>
  <c r="F343" i="13" s="1"/>
  <c r="G343" i="13" s="1"/>
  <c r="K343" i="13"/>
  <c r="J343" i="13"/>
  <c r="I343" i="13"/>
  <c r="H343" i="13"/>
  <c r="W341" i="13"/>
  <c r="X341" i="13"/>
  <c r="AP255" i="13"/>
  <c r="AO255" i="13"/>
  <c r="AM255" i="13"/>
  <c r="AL255" i="13"/>
  <c r="AJ255" i="13"/>
  <c r="AI255" i="13"/>
  <c r="AA255" i="13"/>
  <c r="Z255" i="13"/>
  <c r="X255" i="13"/>
  <c r="W255" i="13"/>
  <c r="U255" i="13"/>
  <c r="T255" i="13"/>
  <c r="R255" i="13"/>
  <c r="Q255" i="13"/>
  <c r="O255" i="13"/>
  <c r="N255" i="13"/>
  <c r="L255" i="13"/>
  <c r="K255" i="13"/>
  <c r="F348" i="13" l="1"/>
  <c r="E358" i="13"/>
  <c r="M358" i="13"/>
  <c r="F361" i="13"/>
  <c r="G361" i="13" s="1"/>
  <c r="E353" i="13"/>
  <c r="G353" i="13"/>
  <c r="G351" i="13"/>
  <c r="E348" i="13"/>
  <c r="G348" i="13" s="1"/>
  <c r="E343" i="13"/>
  <c r="AQ301" i="13"/>
  <c r="AN301" i="13"/>
  <c r="AK301" i="13"/>
  <c r="AH301" i="13"/>
  <c r="AE301" i="13"/>
  <c r="AB301" i="13"/>
  <c r="Y301" i="13"/>
  <c r="V301" i="13"/>
  <c r="S301" i="13"/>
  <c r="P301" i="13"/>
  <c r="M301" i="13"/>
  <c r="J301" i="13"/>
  <c r="F301" i="13"/>
  <c r="G301" i="13" s="1"/>
  <c r="E301" i="13"/>
  <c r="AQ300" i="13"/>
  <c r="AN300" i="13"/>
  <c r="AK300" i="13"/>
  <c r="AH300" i="13"/>
  <c r="AE300" i="13"/>
  <c r="AB300" i="13"/>
  <c r="Y300" i="13"/>
  <c r="V300" i="13"/>
  <c r="S300" i="13"/>
  <c r="P300" i="13"/>
  <c r="M300" i="13"/>
  <c r="J300" i="13"/>
  <c r="F300" i="13"/>
  <c r="G300" i="13" s="1"/>
  <c r="E300" i="13"/>
  <c r="AQ299" i="13"/>
  <c r="AN299" i="13"/>
  <c r="AK299" i="13"/>
  <c r="AH299" i="13"/>
  <c r="AE299" i="13"/>
  <c r="AB299" i="13"/>
  <c r="Y299" i="13"/>
  <c r="V299" i="13"/>
  <c r="S299" i="13"/>
  <c r="P299" i="13"/>
  <c r="M299" i="13"/>
  <c r="J299" i="13"/>
  <c r="F299" i="13"/>
  <c r="G299" i="13" s="1"/>
  <c r="E299" i="13"/>
  <c r="AQ298" i="13"/>
  <c r="AN298" i="13"/>
  <c r="AK298" i="13"/>
  <c r="AH298" i="13"/>
  <c r="AE298" i="13"/>
  <c r="AB298" i="13"/>
  <c r="Y298" i="13"/>
  <c r="V298" i="13"/>
  <c r="S298" i="13"/>
  <c r="P298" i="13"/>
  <c r="M298" i="13"/>
  <c r="J298" i="13"/>
  <c r="F298" i="13"/>
  <c r="G298" i="13" s="1"/>
  <c r="E298" i="13"/>
  <c r="AP297" i="13"/>
  <c r="AQ297" i="13" s="1"/>
  <c r="AO297" i="13"/>
  <c r="AN297" i="13"/>
  <c r="AM297" i="13"/>
  <c r="AL297" i="13"/>
  <c r="AJ297" i="13"/>
  <c r="AK297" i="13" s="1"/>
  <c r="AI297" i="13"/>
  <c r="AG297" i="13"/>
  <c r="AH297" i="13" s="1"/>
  <c r="AF297" i="13"/>
  <c r="AD297" i="13"/>
  <c r="AE297" i="13" s="1"/>
  <c r="AC297" i="13"/>
  <c r="AB297" i="13"/>
  <c r="AA297" i="13"/>
  <c r="Z297" i="13"/>
  <c r="X297" i="13"/>
  <c r="Y297" i="13" s="1"/>
  <c r="W297" i="13"/>
  <c r="U297" i="13"/>
  <c r="V297" i="13" s="1"/>
  <c r="T297" i="13"/>
  <c r="R297" i="13"/>
  <c r="S297" i="13" s="1"/>
  <c r="Q297" i="13"/>
  <c r="P297" i="13"/>
  <c r="O297" i="13"/>
  <c r="N297" i="13"/>
  <c r="L297" i="13"/>
  <c r="M297" i="13" s="1"/>
  <c r="K297" i="13"/>
  <c r="I297" i="13"/>
  <c r="F297" i="13" s="1"/>
  <c r="G297" i="13" s="1"/>
  <c r="H297" i="13"/>
  <c r="E297" i="13" s="1"/>
  <c r="AQ296" i="13"/>
  <c r="AN296" i="13"/>
  <c r="AK296" i="13"/>
  <c r="AH296" i="13"/>
  <c r="AE296" i="13"/>
  <c r="AB296" i="13"/>
  <c r="Y296" i="13"/>
  <c r="V296" i="13"/>
  <c r="S296" i="13"/>
  <c r="P296" i="13"/>
  <c r="M296" i="13"/>
  <c r="J296" i="13"/>
  <c r="F296" i="13"/>
  <c r="G296" i="13" s="1"/>
  <c r="E296" i="13"/>
  <c r="AQ295" i="13"/>
  <c r="AN295" i="13"/>
  <c r="AK295" i="13"/>
  <c r="AH295" i="13"/>
  <c r="AE295" i="13"/>
  <c r="AB295" i="13"/>
  <c r="Y295" i="13"/>
  <c r="V295" i="13"/>
  <c r="S295" i="13"/>
  <c r="P295" i="13"/>
  <c r="M295" i="13"/>
  <c r="J295" i="13"/>
  <c r="F295" i="13"/>
  <c r="G295" i="13" s="1"/>
  <c r="E295" i="13"/>
  <c r="AQ294" i="13"/>
  <c r="AN294" i="13"/>
  <c r="AK294" i="13"/>
  <c r="AH294" i="13"/>
  <c r="AE294" i="13"/>
  <c r="AB294" i="13"/>
  <c r="Y294" i="13"/>
  <c r="V294" i="13"/>
  <c r="S294" i="13"/>
  <c r="P294" i="13"/>
  <c r="M294" i="13"/>
  <c r="J294" i="13"/>
  <c r="F294" i="13"/>
  <c r="G294" i="13" s="1"/>
  <c r="E294" i="13"/>
  <c r="AQ293" i="13"/>
  <c r="AN293" i="13"/>
  <c r="AK293" i="13"/>
  <c r="AH293" i="13"/>
  <c r="AE293" i="13"/>
  <c r="AB293" i="13"/>
  <c r="Y293" i="13"/>
  <c r="V293" i="13"/>
  <c r="S293" i="13"/>
  <c r="P293" i="13"/>
  <c r="M293" i="13"/>
  <c r="J293" i="13"/>
  <c r="F293" i="13"/>
  <c r="G293" i="13" s="1"/>
  <c r="E293" i="13"/>
  <c r="AP292" i="13"/>
  <c r="AQ292" i="13" s="1"/>
  <c r="AO292" i="13"/>
  <c r="AN292" i="13"/>
  <c r="AM292" i="13"/>
  <c r="AL292" i="13"/>
  <c r="AJ292" i="13"/>
  <c r="AK292" i="13" s="1"/>
  <c r="AI292" i="13"/>
  <c r="AG292" i="13"/>
  <c r="AH292" i="13" s="1"/>
  <c r="AF292" i="13"/>
  <c r="AD292" i="13"/>
  <c r="AE292" i="13" s="1"/>
  <c r="AC292" i="13"/>
  <c r="AB292" i="13"/>
  <c r="AA292" i="13"/>
  <c r="Z292" i="13"/>
  <c r="X292" i="13"/>
  <c r="Y292" i="13" s="1"/>
  <c r="W292" i="13"/>
  <c r="U292" i="13"/>
  <c r="V292" i="13" s="1"/>
  <c r="T292" i="13"/>
  <c r="R292" i="13"/>
  <c r="S292" i="13" s="1"/>
  <c r="Q292" i="13"/>
  <c r="P292" i="13"/>
  <c r="O292" i="13"/>
  <c r="N292" i="13"/>
  <c r="L292" i="13"/>
  <c r="M292" i="13" s="1"/>
  <c r="K292" i="13"/>
  <c r="I292" i="13"/>
  <c r="F292" i="13" s="1"/>
  <c r="G292" i="13" s="1"/>
  <c r="H292" i="13"/>
  <c r="E292" i="13" s="1"/>
  <c r="H302" i="13"/>
  <c r="I302" i="13"/>
  <c r="J302" i="13"/>
  <c r="K302" i="13"/>
  <c r="L302" i="13"/>
  <c r="M302" i="13"/>
  <c r="N302" i="13"/>
  <c r="O302" i="13"/>
  <c r="P302" i="13" s="1"/>
  <c r="Q302" i="13"/>
  <c r="R302" i="13"/>
  <c r="S302" i="13" s="1"/>
  <c r="T302" i="13"/>
  <c r="U302" i="13"/>
  <c r="V302" i="13"/>
  <c r="W302" i="13"/>
  <c r="X302" i="13"/>
  <c r="Y302" i="13"/>
  <c r="Z302" i="13"/>
  <c r="AA302" i="13"/>
  <c r="AB302" i="13" s="1"/>
  <c r="AC302" i="13"/>
  <c r="AD302" i="13"/>
  <c r="AE302" i="13"/>
  <c r="AF302" i="13"/>
  <c r="AG302" i="13"/>
  <c r="AH302" i="13" s="1"/>
  <c r="AI302" i="13"/>
  <c r="AJ302" i="13"/>
  <c r="AK302" i="13" s="1"/>
  <c r="AL302" i="13"/>
  <c r="AM302" i="13"/>
  <c r="AN302" i="13" s="1"/>
  <c r="AO302" i="13"/>
  <c r="AP302" i="13"/>
  <c r="AQ302" i="13"/>
  <c r="E303" i="13"/>
  <c r="F303" i="13"/>
  <c r="G303" i="13" s="1"/>
  <c r="J303" i="13"/>
  <c r="M303" i="13"/>
  <c r="P303" i="13"/>
  <c r="S303" i="13"/>
  <c r="V303" i="13"/>
  <c r="Y303" i="13"/>
  <c r="AB303" i="13"/>
  <c r="AE303" i="13"/>
  <c r="AH303" i="13"/>
  <c r="AK303" i="13"/>
  <c r="AN303" i="13"/>
  <c r="AQ303" i="13"/>
  <c r="E304" i="13"/>
  <c r="F304" i="13"/>
  <c r="G304" i="13" s="1"/>
  <c r="J304" i="13"/>
  <c r="M304" i="13"/>
  <c r="P304" i="13"/>
  <c r="S304" i="13"/>
  <c r="V304" i="13"/>
  <c r="Y304" i="13"/>
  <c r="AB304" i="13"/>
  <c r="AE304" i="13"/>
  <c r="AH304" i="13"/>
  <c r="AK304" i="13"/>
  <c r="AN304" i="13"/>
  <c r="AQ304" i="13"/>
  <c r="E305" i="13"/>
  <c r="F305" i="13"/>
  <c r="J305" i="13"/>
  <c r="M305" i="13"/>
  <c r="P305" i="13"/>
  <c r="S305" i="13"/>
  <c r="V305" i="13"/>
  <c r="Y305" i="13"/>
  <c r="AB305" i="13"/>
  <c r="AE305" i="13"/>
  <c r="AH305" i="13"/>
  <c r="AK305" i="13"/>
  <c r="AN305" i="13"/>
  <c r="AQ305" i="13"/>
  <c r="E306" i="13"/>
  <c r="F306" i="13"/>
  <c r="G306" i="13" s="1"/>
  <c r="J306" i="13"/>
  <c r="M306" i="13"/>
  <c r="P306" i="13"/>
  <c r="S306" i="13"/>
  <c r="V306" i="13"/>
  <c r="Y306" i="13"/>
  <c r="AB306" i="13"/>
  <c r="AE306" i="13"/>
  <c r="AH306" i="13"/>
  <c r="AK306" i="13"/>
  <c r="AN306" i="13"/>
  <c r="AQ306" i="13"/>
  <c r="AQ266" i="13"/>
  <c r="AN266" i="13"/>
  <c r="AK266" i="13"/>
  <c r="AH266" i="13"/>
  <c r="AE266" i="13"/>
  <c r="AB266" i="13"/>
  <c r="Y266" i="13"/>
  <c r="V266" i="13"/>
  <c r="S266" i="13"/>
  <c r="P266" i="13"/>
  <c r="M266" i="13"/>
  <c r="J266" i="13"/>
  <c r="F266" i="13"/>
  <c r="G266" i="13" s="1"/>
  <c r="E266" i="13"/>
  <c r="AQ265" i="13"/>
  <c r="AN265" i="13"/>
  <c r="AK265" i="13"/>
  <c r="AH265" i="13"/>
  <c r="AE265" i="13"/>
  <c r="AB265" i="13"/>
  <c r="Y265" i="13"/>
  <c r="V265" i="13"/>
  <c r="S265" i="13"/>
  <c r="P265" i="13"/>
  <c r="M265" i="13"/>
  <c r="J265" i="13"/>
  <c r="F265" i="13"/>
  <c r="G265" i="13" s="1"/>
  <c r="E265" i="13"/>
  <c r="AQ264" i="13"/>
  <c r="AN264" i="13"/>
  <c r="AK264" i="13"/>
  <c r="AH264" i="13"/>
  <c r="AE264" i="13"/>
  <c r="AB264" i="13"/>
  <c r="Y264" i="13"/>
  <c r="V264" i="13"/>
  <c r="S264" i="13"/>
  <c r="P264" i="13"/>
  <c r="M264" i="13"/>
  <c r="J264" i="13"/>
  <c r="F264" i="13"/>
  <c r="G264" i="13" s="1"/>
  <c r="E264" i="13"/>
  <c r="AQ263" i="13"/>
  <c r="AN263" i="13"/>
  <c r="AK263" i="13"/>
  <c r="AH263" i="13"/>
  <c r="AE263" i="13"/>
  <c r="AB263" i="13"/>
  <c r="Y263" i="13"/>
  <c r="V263" i="13"/>
  <c r="S263" i="13"/>
  <c r="P263" i="13"/>
  <c r="M263" i="13"/>
  <c r="J263" i="13"/>
  <c r="F263" i="13"/>
  <c r="G263" i="13" s="1"/>
  <c r="E263" i="13"/>
  <c r="AP262" i="13"/>
  <c r="AQ262" i="13" s="1"/>
  <c r="AO262" i="13"/>
  <c r="AM262" i="13"/>
  <c r="AN262" i="13" s="1"/>
  <c r="AL262" i="13"/>
  <c r="AJ262" i="13"/>
  <c r="AK262" i="13" s="1"/>
  <c r="AI262" i="13"/>
  <c r="AG262" i="13"/>
  <c r="AH262" i="13" s="1"/>
  <c r="AF262" i="13"/>
  <c r="AD262" i="13"/>
  <c r="AE262" i="13" s="1"/>
  <c r="AC262" i="13"/>
  <c r="AA262" i="13"/>
  <c r="AB262" i="13" s="1"/>
  <c r="Z262" i="13"/>
  <c r="X262" i="13"/>
  <c r="Y262" i="13" s="1"/>
  <c r="W262" i="13"/>
  <c r="U262" i="13"/>
  <c r="V262" i="13" s="1"/>
  <c r="T262" i="13"/>
  <c r="R262" i="13"/>
  <c r="S262" i="13" s="1"/>
  <c r="Q262" i="13"/>
  <c r="O262" i="13"/>
  <c r="P262" i="13" s="1"/>
  <c r="N262" i="13"/>
  <c r="L262" i="13"/>
  <c r="M262" i="13" s="1"/>
  <c r="K262" i="13"/>
  <c r="I262" i="13"/>
  <c r="H262" i="13"/>
  <c r="AQ271" i="13"/>
  <c r="AN271" i="13"/>
  <c r="AK271" i="13"/>
  <c r="AH271" i="13"/>
  <c r="AE271" i="13"/>
  <c r="AB271" i="13"/>
  <c r="Y271" i="13"/>
  <c r="V271" i="13"/>
  <c r="S271" i="13"/>
  <c r="P271" i="13"/>
  <c r="M271" i="13"/>
  <c r="J271" i="13"/>
  <c r="F271" i="13"/>
  <c r="G271" i="13" s="1"/>
  <c r="E271" i="13"/>
  <c r="AQ270" i="13"/>
  <c r="AN270" i="13"/>
  <c r="AK270" i="13"/>
  <c r="AH270" i="13"/>
  <c r="AE270" i="13"/>
  <c r="AB270" i="13"/>
  <c r="Y270" i="13"/>
  <c r="V270" i="13"/>
  <c r="S270" i="13"/>
  <c r="P270" i="13"/>
  <c r="M270" i="13"/>
  <c r="J270" i="13"/>
  <c r="F270" i="13"/>
  <c r="G270" i="13" s="1"/>
  <c r="E270" i="13"/>
  <c r="AQ269" i="13"/>
  <c r="AN269" i="13"/>
  <c r="AK269" i="13"/>
  <c r="AH269" i="13"/>
  <c r="AE269" i="13"/>
  <c r="AB269" i="13"/>
  <c r="Y269" i="13"/>
  <c r="V269" i="13"/>
  <c r="S269" i="13"/>
  <c r="P269" i="13"/>
  <c r="M269" i="13"/>
  <c r="J269" i="13"/>
  <c r="F269" i="13"/>
  <c r="G269" i="13" s="1"/>
  <c r="E269" i="13"/>
  <c r="AQ268" i="13"/>
  <c r="AN268" i="13"/>
  <c r="AK268" i="13"/>
  <c r="AH268" i="13"/>
  <c r="AE268" i="13"/>
  <c r="AB268" i="13"/>
  <c r="Y268" i="13"/>
  <c r="V268" i="13"/>
  <c r="S268" i="13"/>
  <c r="P268" i="13"/>
  <c r="M268" i="13"/>
  <c r="J268" i="13"/>
  <c r="F268" i="13"/>
  <c r="G268" i="13" s="1"/>
  <c r="E268" i="13"/>
  <c r="AP267" i="13"/>
  <c r="AQ267" i="13" s="1"/>
  <c r="AO267" i="13"/>
  <c r="AM267" i="13"/>
  <c r="AN267" i="13" s="1"/>
  <c r="AL267" i="13"/>
  <c r="AJ267" i="13"/>
  <c r="AK267" i="13" s="1"/>
  <c r="AI267" i="13"/>
  <c r="AG267" i="13"/>
  <c r="AH267" i="13" s="1"/>
  <c r="AF267" i="13"/>
  <c r="AD267" i="13"/>
  <c r="AE267" i="13" s="1"/>
  <c r="AC267" i="13"/>
  <c r="AA267" i="13"/>
  <c r="AB267" i="13" s="1"/>
  <c r="Z267" i="13"/>
  <c r="X267" i="13"/>
  <c r="Y267" i="13" s="1"/>
  <c r="W267" i="13"/>
  <c r="U267" i="13"/>
  <c r="V267" i="13" s="1"/>
  <c r="T267" i="13"/>
  <c r="R267" i="13"/>
  <c r="S267" i="13" s="1"/>
  <c r="Q267" i="13"/>
  <c r="O267" i="13"/>
  <c r="P267" i="13" s="1"/>
  <c r="N267" i="13"/>
  <c r="L267" i="13"/>
  <c r="M267" i="13" s="1"/>
  <c r="K267" i="13"/>
  <c r="I267" i="13"/>
  <c r="J267" i="13" s="1"/>
  <c r="H267" i="13"/>
  <c r="G305" i="13" l="1"/>
  <c r="F302" i="13"/>
  <c r="E302" i="13"/>
  <c r="J297" i="13"/>
  <c r="J292" i="13"/>
  <c r="E262" i="13"/>
  <c r="F262" i="13"/>
  <c r="G262" i="13" s="1"/>
  <c r="J262" i="13"/>
  <c r="E267" i="13"/>
  <c r="F267" i="13"/>
  <c r="G267" i="13" s="1"/>
  <c r="G302" i="13" l="1"/>
  <c r="AP209" i="13"/>
  <c r="AO209" i="13"/>
  <c r="AM209" i="13"/>
  <c r="AL209" i="13"/>
  <c r="AJ209" i="13"/>
  <c r="AI209" i="13"/>
  <c r="AG209" i="13"/>
  <c r="AF209" i="13"/>
  <c r="AD209" i="13"/>
  <c r="AC209" i="13"/>
  <c r="AA209" i="13"/>
  <c r="Z209" i="13"/>
  <c r="X209" i="13"/>
  <c r="W209" i="13"/>
  <c r="U209" i="13"/>
  <c r="T209" i="13"/>
  <c r="R209" i="13"/>
  <c r="Q209" i="13"/>
  <c r="O209" i="13"/>
  <c r="N209" i="13"/>
  <c r="L209" i="13"/>
  <c r="K209" i="13"/>
  <c r="I209" i="13"/>
  <c r="H209" i="13"/>
  <c r="AL214" i="13"/>
  <c r="AQ215" i="13" l="1"/>
  <c r="AN215" i="13"/>
  <c r="AK215" i="13"/>
  <c r="AH215" i="13"/>
  <c r="AE215" i="13"/>
  <c r="AB215" i="13"/>
  <c r="Y215" i="13"/>
  <c r="V215" i="13"/>
  <c r="S215" i="13"/>
  <c r="P215" i="13"/>
  <c r="M215" i="13"/>
  <c r="J215" i="13"/>
  <c r="F215" i="13"/>
  <c r="G215" i="13" s="1"/>
  <c r="E215" i="13"/>
  <c r="AQ214" i="13"/>
  <c r="AN214" i="13"/>
  <c r="AK214" i="13"/>
  <c r="AH214" i="13"/>
  <c r="AE214" i="13"/>
  <c r="AB214" i="13"/>
  <c r="Y214" i="13"/>
  <c r="V214" i="13"/>
  <c r="S214" i="13"/>
  <c r="P214" i="13"/>
  <c r="M214" i="13"/>
  <c r="J214" i="13"/>
  <c r="F214" i="13"/>
  <c r="E214" i="13"/>
  <c r="AQ213" i="13"/>
  <c r="AN213" i="13"/>
  <c r="AK213" i="13"/>
  <c r="AH213" i="13"/>
  <c r="AE213" i="13"/>
  <c r="AB213" i="13"/>
  <c r="Y213" i="13"/>
  <c r="V213" i="13"/>
  <c r="S213" i="13"/>
  <c r="P213" i="13"/>
  <c r="M213" i="13"/>
  <c r="J213" i="13"/>
  <c r="F213" i="13"/>
  <c r="G213" i="13" s="1"/>
  <c r="E213" i="13"/>
  <c r="AQ212" i="13"/>
  <c r="AN212" i="13"/>
  <c r="AK212" i="13"/>
  <c r="AH212" i="13"/>
  <c r="AE212" i="13"/>
  <c r="AB212" i="13"/>
  <c r="Y212" i="13"/>
  <c r="V212" i="13"/>
  <c r="S212" i="13"/>
  <c r="P212" i="13"/>
  <c r="M212" i="13"/>
  <c r="J212" i="13"/>
  <c r="F212" i="13"/>
  <c r="G212" i="13" s="1"/>
  <c r="E212" i="13"/>
  <c r="AP211" i="13"/>
  <c r="AQ211" i="13" s="1"/>
  <c r="AO211" i="13"/>
  <c r="AM211" i="13"/>
  <c r="AN211" i="13" s="1"/>
  <c r="AL211" i="13"/>
  <c r="AJ211" i="13"/>
  <c r="AK211" i="13" s="1"/>
  <c r="AI211" i="13"/>
  <c r="AG211" i="13"/>
  <c r="AH211" i="13" s="1"/>
  <c r="AF211" i="13"/>
  <c r="AD211" i="13"/>
  <c r="AE211" i="13" s="1"/>
  <c r="AC211" i="13"/>
  <c r="AA211" i="13"/>
  <c r="AB211" i="13" s="1"/>
  <c r="Z211" i="13"/>
  <c r="X211" i="13"/>
  <c r="Y211" i="13" s="1"/>
  <c r="W211" i="13"/>
  <c r="U211" i="13"/>
  <c r="T211" i="13"/>
  <c r="R211" i="13"/>
  <c r="S211" i="13" s="1"/>
  <c r="Q211" i="13"/>
  <c r="O211" i="13"/>
  <c r="P211" i="13" s="1"/>
  <c r="N211" i="13"/>
  <c r="L211" i="13"/>
  <c r="M211" i="13" s="1"/>
  <c r="K211" i="13"/>
  <c r="I211" i="13"/>
  <c r="H211" i="13"/>
  <c r="AQ220" i="13"/>
  <c r="AN220" i="13"/>
  <c r="AK220" i="13"/>
  <c r="AH220" i="13"/>
  <c r="AE220" i="13"/>
  <c r="AB220" i="13"/>
  <c r="Y220" i="13"/>
  <c r="V220" i="13"/>
  <c r="S220" i="13"/>
  <c r="P220" i="13"/>
  <c r="M220" i="13"/>
  <c r="J220" i="13"/>
  <c r="F220" i="13"/>
  <c r="G220" i="13" s="1"/>
  <c r="E220" i="13"/>
  <c r="AQ219" i="13"/>
  <c r="AN219" i="13"/>
  <c r="E219" i="13"/>
  <c r="AK219" i="13"/>
  <c r="AH219" i="13"/>
  <c r="AE219" i="13"/>
  <c r="AB219" i="13"/>
  <c r="Y219" i="13"/>
  <c r="V219" i="13"/>
  <c r="S219" i="13"/>
  <c r="P219" i="13"/>
  <c r="M219" i="13"/>
  <c r="J219" i="13"/>
  <c r="F219" i="13"/>
  <c r="AQ218" i="13"/>
  <c r="AN218" i="13"/>
  <c r="AK218" i="13"/>
  <c r="AH218" i="13"/>
  <c r="AE218" i="13"/>
  <c r="AB218" i="13"/>
  <c r="Y218" i="13"/>
  <c r="V218" i="13"/>
  <c r="S218" i="13"/>
  <c r="P218" i="13"/>
  <c r="M218" i="13"/>
  <c r="J218" i="13"/>
  <c r="F218" i="13"/>
  <c r="G218" i="13" s="1"/>
  <c r="E218" i="13"/>
  <c r="AQ217" i="13"/>
  <c r="AN217" i="13"/>
  <c r="AK217" i="13"/>
  <c r="AH217" i="13"/>
  <c r="AE217" i="13"/>
  <c r="AB217" i="13"/>
  <c r="Y217" i="13"/>
  <c r="V217" i="13"/>
  <c r="S217" i="13"/>
  <c r="P217" i="13"/>
  <c r="M217" i="13"/>
  <c r="J217" i="13"/>
  <c r="F217" i="13"/>
  <c r="G217" i="13" s="1"/>
  <c r="E217" i="13"/>
  <c r="AP216" i="13"/>
  <c r="AQ216" i="13" s="1"/>
  <c r="AO216" i="13"/>
  <c r="AM216" i="13"/>
  <c r="AN216" i="13" s="1"/>
  <c r="AJ216" i="13"/>
  <c r="AK216" i="13" s="1"/>
  <c r="AI216" i="13"/>
  <c r="AG216" i="13"/>
  <c r="AH216" i="13" s="1"/>
  <c r="AF216" i="13"/>
  <c r="AD216" i="13"/>
  <c r="AE216" i="13" s="1"/>
  <c r="AC216" i="13"/>
  <c r="AA216" i="13"/>
  <c r="AB216" i="13" s="1"/>
  <c r="Z216" i="13"/>
  <c r="X216" i="13"/>
  <c r="Y216" i="13" s="1"/>
  <c r="W216" i="13"/>
  <c r="U216" i="13"/>
  <c r="T216" i="13"/>
  <c r="R216" i="13"/>
  <c r="S216" i="13" s="1"/>
  <c r="Q216" i="13"/>
  <c r="O216" i="13"/>
  <c r="P216" i="13" s="1"/>
  <c r="N216" i="13"/>
  <c r="L216" i="13"/>
  <c r="M216" i="13" s="1"/>
  <c r="K216" i="13"/>
  <c r="I216" i="13"/>
  <c r="J216" i="13" s="1"/>
  <c r="H216" i="13"/>
  <c r="AQ225" i="13"/>
  <c r="AN225" i="13"/>
  <c r="AK225" i="13"/>
  <c r="AH225" i="13"/>
  <c r="AE225" i="13"/>
  <c r="AB225" i="13"/>
  <c r="Y225" i="13"/>
  <c r="V225" i="13"/>
  <c r="S225" i="13"/>
  <c r="P225" i="13"/>
  <c r="M225" i="13"/>
  <c r="J225" i="13"/>
  <c r="F225" i="13"/>
  <c r="G225" i="13" s="1"/>
  <c r="E225" i="13"/>
  <c r="AQ224" i="13"/>
  <c r="AN224" i="13"/>
  <c r="AK224" i="13"/>
  <c r="AH224" i="13"/>
  <c r="AE224" i="13"/>
  <c r="AB224" i="13"/>
  <c r="Y224" i="13"/>
  <c r="V224" i="13"/>
  <c r="S224" i="13"/>
  <c r="P224" i="13"/>
  <c r="M224" i="13"/>
  <c r="J224" i="13"/>
  <c r="F224" i="13"/>
  <c r="E224" i="13"/>
  <c r="AQ223" i="13"/>
  <c r="AN223" i="13"/>
  <c r="AK223" i="13"/>
  <c r="AH223" i="13"/>
  <c r="AE223" i="13"/>
  <c r="AB223" i="13"/>
  <c r="Y223" i="13"/>
  <c r="V223" i="13"/>
  <c r="S223" i="13"/>
  <c r="P223" i="13"/>
  <c r="M223" i="13"/>
  <c r="J223" i="13"/>
  <c r="F223" i="13"/>
  <c r="G223" i="13" s="1"/>
  <c r="E223" i="13"/>
  <c r="AQ222" i="13"/>
  <c r="AN222" i="13"/>
  <c r="AK222" i="13"/>
  <c r="AH222" i="13"/>
  <c r="AE222" i="13"/>
  <c r="AB222" i="13"/>
  <c r="Y222" i="13"/>
  <c r="V222" i="13"/>
  <c r="S222" i="13"/>
  <c r="P222" i="13"/>
  <c r="M222" i="13"/>
  <c r="J222" i="13"/>
  <c r="F222" i="13"/>
  <c r="G222" i="13" s="1"/>
  <c r="E222" i="13"/>
  <c r="AP221" i="13"/>
  <c r="AQ221" i="13" s="1"/>
  <c r="AO221" i="13"/>
  <c r="AM221" i="13"/>
  <c r="AN221" i="13" s="1"/>
  <c r="AL221" i="13"/>
  <c r="AJ221" i="13"/>
  <c r="AK221" i="13" s="1"/>
  <c r="AI221" i="13"/>
  <c r="AG221" i="13"/>
  <c r="AH221" i="13" s="1"/>
  <c r="AF221" i="13"/>
  <c r="AD221" i="13"/>
  <c r="AE221" i="13" s="1"/>
  <c r="AC221" i="13"/>
  <c r="AA221" i="13"/>
  <c r="AB221" i="13" s="1"/>
  <c r="Z221" i="13"/>
  <c r="X221" i="13"/>
  <c r="Y221" i="13" s="1"/>
  <c r="W221" i="13"/>
  <c r="U221" i="13"/>
  <c r="T221" i="13"/>
  <c r="R221" i="13"/>
  <c r="S221" i="13" s="1"/>
  <c r="Q221" i="13"/>
  <c r="O221" i="13"/>
  <c r="P221" i="13" s="1"/>
  <c r="N221" i="13"/>
  <c r="L221" i="13"/>
  <c r="M221" i="13" s="1"/>
  <c r="K221" i="13"/>
  <c r="I221" i="13"/>
  <c r="H221" i="13"/>
  <c r="F211" i="13" l="1"/>
  <c r="F221" i="13"/>
  <c r="V221" i="13"/>
  <c r="E221" i="13"/>
  <c r="V211" i="13"/>
  <c r="E211" i="13"/>
  <c r="G214" i="13"/>
  <c r="V216" i="13"/>
  <c r="F216" i="13"/>
  <c r="G211" i="13"/>
  <c r="J211" i="13"/>
  <c r="G219" i="13"/>
  <c r="G224" i="13"/>
  <c r="AL216" i="13"/>
  <c r="E216" i="13" s="1"/>
  <c r="J221" i="13"/>
  <c r="AO173" i="13"/>
  <c r="G216" i="13" l="1"/>
  <c r="G221" i="13"/>
  <c r="X138" i="13" l="1"/>
  <c r="W138" i="13"/>
  <c r="X136" i="13"/>
  <c r="W136" i="13"/>
  <c r="X137" i="13"/>
  <c r="W137" i="13"/>
  <c r="X111" i="13" l="1"/>
  <c r="W111" i="13"/>
  <c r="AI88" i="13"/>
  <c r="X91" i="13" l="1"/>
  <c r="W91" i="13"/>
  <c r="U78" i="13" l="1"/>
  <c r="X76" i="13"/>
  <c r="W76" i="13"/>
  <c r="X61" i="13" l="1"/>
  <c r="W61" i="13"/>
  <c r="W56" i="13" l="1"/>
  <c r="Z56" i="13"/>
  <c r="AL481" i="13"/>
  <c r="W35" i="13" l="1"/>
  <c r="W15" i="13" s="1"/>
  <c r="W25" i="13"/>
  <c r="U194" i="13"/>
  <c r="T194" i="13"/>
  <c r="U138" i="13" l="1"/>
  <c r="U137" i="13"/>
  <c r="U136" i="13"/>
  <c r="T136" i="13"/>
  <c r="T137" i="13"/>
  <c r="T138" i="13"/>
  <c r="O153" i="13" l="1"/>
  <c r="AK95" i="13"/>
  <c r="R153" i="13" l="1"/>
  <c r="R143" i="13" s="1"/>
  <c r="Q153" i="13"/>
  <c r="Q158" i="13" l="1"/>
  <c r="AL484" i="13" l="1"/>
  <c r="AO480" i="13" l="1"/>
  <c r="AO40" i="13" s="1"/>
  <c r="AO37" i="13" s="1"/>
  <c r="AF480" i="13"/>
  <c r="AF40" i="13" s="1"/>
  <c r="AF37" i="13" s="1"/>
  <c r="AC480" i="13"/>
  <c r="Z480" i="13"/>
  <c r="W480" i="13"/>
  <c r="T480" i="13"/>
  <c r="O480" i="13"/>
  <c r="N480" i="13"/>
  <c r="L480" i="13"/>
  <c r="K480" i="13"/>
  <c r="I480" i="13"/>
  <c r="H480" i="13"/>
  <c r="P482" i="13"/>
  <c r="M482" i="13"/>
  <c r="J482" i="13"/>
  <c r="AP332" i="13"/>
  <c r="AP330" i="13"/>
  <c r="AP329" i="13"/>
  <c r="AP328" i="13" s="1"/>
  <c r="AQ328" i="13" s="1"/>
  <c r="AO332" i="13"/>
  <c r="AO330" i="13"/>
  <c r="AO329" i="13"/>
  <c r="AM332" i="13"/>
  <c r="AM330" i="13"/>
  <c r="AM329" i="13"/>
  <c r="AL332" i="13"/>
  <c r="AL330" i="13"/>
  <c r="AL329" i="13"/>
  <c r="AJ332" i="13"/>
  <c r="AJ330" i="13"/>
  <c r="AJ329" i="13"/>
  <c r="AI332" i="13"/>
  <c r="AI330" i="13"/>
  <c r="AI329" i="13"/>
  <c r="AG332" i="13"/>
  <c r="AG330" i="13"/>
  <c r="AG329" i="13"/>
  <c r="AF332" i="13"/>
  <c r="AF330" i="13"/>
  <c r="AF329" i="13"/>
  <c r="AD332" i="13"/>
  <c r="AD330" i="13"/>
  <c r="AD329" i="13"/>
  <c r="AC332" i="13"/>
  <c r="AC330" i="13"/>
  <c r="AC329" i="13"/>
  <c r="AA332" i="13"/>
  <c r="AA330" i="13"/>
  <c r="AA329" i="13"/>
  <c r="Z332" i="13"/>
  <c r="Z330" i="13"/>
  <c r="Z329" i="13"/>
  <c r="X332" i="13"/>
  <c r="X330" i="13"/>
  <c r="X329" i="13"/>
  <c r="W332" i="13"/>
  <c r="W330" i="13"/>
  <c r="W329" i="13"/>
  <c r="U332" i="13"/>
  <c r="U330" i="13"/>
  <c r="U329" i="13"/>
  <c r="T332" i="13"/>
  <c r="T330" i="13"/>
  <c r="T329" i="13"/>
  <c r="T328" i="13" s="1"/>
  <c r="R332" i="13"/>
  <c r="R330" i="13"/>
  <c r="R329" i="13"/>
  <c r="Q332" i="13"/>
  <c r="Q330" i="13"/>
  <c r="Q329" i="13"/>
  <c r="O332" i="13"/>
  <c r="O330" i="13"/>
  <c r="O329" i="13"/>
  <c r="O328" i="13" s="1"/>
  <c r="P328" i="13" s="1"/>
  <c r="N332" i="13"/>
  <c r="N330" i="13"/>
  <c r="N329" i="13"/>
  <c r="L332" i="13"/>
  <c r="L330" i="13"/>
  <c r="L329" i="13"/>
  <c r="K332" i="13"/>
  <c r="K330" i="13"/>
  <c r="K329" i="13"/>
  <c r="I332" i="13"/>
  <c r="I330" i="13"/>
  <c r="I329" i="13"/>
  <c r="H332" i="13"/>
  <c r="H330" i="13"/>
  <c r="H329" i="13"/>
  <c r="AQ316" i="13"/>
  <c r="AN316" i="13"/>
  <c r="AK316" i="13"/>
  <c r="AH316" i="13"/>
  <c r="AE316" i="13"/>
  <c r="AB316" i="13"/>
  <c r="Y316" i="13"/>
  <c r="V316" i="13"/>
  <c r="S316" i="13"/>
  <c r="P316" i="13"/>
  <c r="M316" i="13"/>
  <c r="J316" i="13"/>
  <c r="F316" i="13"/>
  <c r="G316" i="13" s="1"/>
  <c r="E316" i="13"/>
  <c r="AQ315" i="13"/>
  <c r="AN315" i="13"/>
  <c r="AK315" i="13"/>
  <c r="AH315" i="13"/>
  <c r="AE315" i="13"/>
  <c r="AB315" i="13"/>
  <c r="Y315" i="13"/>
  <c r="V315" i="13"/>
  <c r="S315" i="13"/>
  <c r="P315" i="13"/>
  <c r="M315" i="13"/>
  <c r="J315" i="13"/>
  <c r="F315" i="13"/>
  <c r="E315" i="13"/>
  <c r="AQ314" i="13"/>
  <c r="AN314" i="13"/>
  <c r="AK314" i="13"/>
  <c r="AH314" i="13"/>
  <c r="AE314" i="13"/>
  <c r="AB314" i="13"/>
  <c r="Y314" i="13"/>
  <c r="V314" i="13"/>
  <c r="S314" i="13"/>
  <c r="P314" i="13"/>
  <c r="M314" i="13"/>
  <c r="J314" i="13"/>
  <c r="F314" i="13"/>
  <c r="G314" i="13" s="1"/>
  <c r="E314" i="13"/>
  <c r="AQ313" i="13"/>
  <c r="AN313" i="13"/>
  <c r="AK313" i="13"/>
  <c r="AH313" i="13"/>
  <c r="AE313" i="13"/>
  <c r="AB313" i="13"/>
  <c r="Y313" i="13"/>
  <c r="V313" i="13"/>
  <c r="S313" i="13"/>
  <c r="P313" i="13"/>
  <c r="M313" i="13"/>
  <c r="J313" i="13"/>
  <c r="F313" i="13"/>
  <c r="G313" i="13" s="1"/>
  <c r="E313" i="13"/>
  <c r="AP312" i="13"/>
  <c r="AQ312" i="13" s="1"/>
  <c r="AO312" i="13"/>
  <c r="AM312" i="13"/>
  <c r="AN312" i="13" s="1"/>
  <c r="AL312" i="13"/>
  <c r="AJ312" i="13"/>
  <c r="AK312" i="13" s="1"/>
  <c r="AI312" i="13"/>
  <c r="AG312" i="13"/>
  <c r="AH312" i="13" s="1"/>
  <c r="AF312" i="13"/>
  <c r="AD312" i="13"/>
  <c r="AE312" i="13" s="1"/>
  <c r="AC312" i="13"/>
  <c r="AA312" i="13"/>
  <c r="AB312" i="13" s="1"/>
  <c r="Z312" i="13"/>
  <c r="X312" i="13"/>
  <c r="Y312" i="13" s="1"/>
  <c r="W312" i="13"/>
  <c r="U312" i="13"/>
  <c r="V312" i="13" s="1"/>
  <c r="T312" i="13"/>
  <c r="R312" i="13"/>
  <c r="S312" i="13" s="1"/>
  <c r="Q312" i="13"/>
  <c r="O312" i="13"/>
  <c r="N312" i="13"/>
  <c r="L312" i="13"/>
  <c r="M312" i="13" s="1"/>
  <c r="K312" i="13"/>
  <c r="I312" i="13"/>
  <c r="H312" i="13"/>
  <c r="O194" i="13"/>
  <c r="N194" i="13"/>
  <c r="N153" i="13"/>
  <c r="AO56" i="13"/>
  <c r="W58" i="13"/>
  <c r="X58" i="13"/>
  <c r="AO58" i="13"/>
  <c r="AC40" i="13" l="1"/>
  <c r="AC37" i="13" s="1"/>
  <c r="Z40" i="13"/>
  <c r="Z37" i="13" s="1"/>
  <c r="Z25" i="13"/>
  <c r="Y331" i="13"/>
  <c r="M331" i="13"/>
  <c r="Z328" i="13"/>
  <c r="X328" i="13"/>
  <c r="U328" i="13"/>
  <c r="V328" i="13" s="1"/>
  <c r="AC328" i="13"/>
  <c r="AG328" i="13"/>
  <c r="W328" i="13"/>
  <c r="AF328" i="13"/>
  <c r="AL328" i="13"/>
  <c r="AA328" i="13"/>
  <c r="AO328" i="13"/>
  <c r="Q328" i="13"/>
  <c r="AI328" i="13"/>
  <c r="AM328" i="13"/>
  <c r="AN328" i="13" s="1"/>
  <c r="R328" i="13"/>
  <c r="S328" i="13" s="1"/>
  <c r="AD328" i="13"/>
  <c r="AE328" i="13" s="1"/>
  <c r="N328" i="13"/>
  <c r="I328" i="13"/>
  <c r="K328" i="13"/>
  <c r="AJ328" i="13"/>
  <c r="AK328" i="13" s="1"/>
  <c r="L328" i="13"/>
  <c r="F312" i="13"/>
  <c r="P312" i="13"/>
  <c r="G315" i="13"/>
  <c r="E312" i="13"/>
  <c r="J312" i="13"/>
  <c r="AH328" i="13" l="1"/>
  <c r="AB328" i="13"/>
  <c r="G312" i="13"/>
  <c r="Y328" i="13"/>
  <c r="M328" i="13"/>
  <c r="H484" i="13"/>
  <c r="I484" i="13"/>
  <c r="K484" i="13"/>
  <c r="L484" i="13"/>
  <c r="N484" i="13"/>
  <c r="O484" i="13"/>
  <c r="T484" i="13"/>
  <c r="W484" i="13"/>
  <c r="Z484" i="13"/>
  <c r="AC484" i="13"/>
  <c r="AF484" i="13"/>
  <c r="AR490" i="13" l="1"/>
  <c r="AR487" i="13" s="1"/>
  <c r="J397" i="13" l="1"/>
  <c r="F397" i="13"/>
  <c r="G397" i="13" s="1"/>
  <c r="E397" i="13"/>
  <c r="J396" i="13"/>
  <c r="F396" i="13"/>
  <c r="E396" i="13"/>
  <c r="J395" i="13"/>
  <c r="F395" i="13"/>
  <c r="G395" i="13" s="1"/>
  <c r="E395" i="13"/>
  <c r="J394" i="13"/>
  <c r="F394" i="13"/>
  <c r="G394" i="13" s="1"/>
  <c r="E394" i="13"/>
  <c r="AP393" i="13"/>
  <c r="AO393" i="13"/>
  <c r="AM393" i="13"/>
  <c r="AL393" i="13"/>
  <c r="AJ393" i="13"/>
  <c r="AI393" i="13"/>
  <c r="AG393" i="13"/>
  <c r="AF393" i="13"/>
  <c r="AD393" i="13"/>
  <c r="AC393" i="13"/>
  <c r="AA393" i="13"/>
  <c r="AB393" i="13" s="1"/>
  <c r="Z393" i="13"/>
  <c r="X393" i="13"/>
  <c r="W393" i="13"/>
  <c r="U393" i="13"/>
  <c r="T393" i="13"/>
  <c r="R393" i="13"/>
  <c r="Q393" i="13"/>
  <c r="O393" i="13"/>
  <c r="N393" i="13"/>
  <c r="L393" i="13"/>
  <c r="K393" i="13"/>
  <c r="I393" i="13"/>
  <c r="J393" i="13" s="1"/>
  <c r="H393" i="13"/>
  <c r="J392" i="13"/>
  <c r="F392" i="13"/>
  <c r="G392" i="13" s="1"/>
  <c r="E392" i="13"/>
  <c r="J391" i="13"/>
  <c r="F391" i="13"/>
  <c r="J390" i="13"/>
  <c r="F390" i="13"/>
  <c r="G390" i="13" s="1"/>
  <c r="E390" i="13"/>
  <c r="J389" i="13"/>
  <c r="F389" i="13"/>
  <c r="G389" i="13" s="1"/>
  <c r="E389" i="13"/>
  <c r="AP388" i="13"/>
  <c r="AO388" i="13"/>
  <c r="AM388" i="13"/>
  <c r="AL388" i="13"/>
  <c r="AJ388" i="13"/>
  <c r="AI388" i="13"/>
  <c r="AG388" i="13"/>
  <c r="AH388" i="13" s="1"/>
  <c r="AF388" i="13"/>
  <c r="AD388" i="13"/>
  <c r="AC388" i="13"/>
  <c r="AA388" i="13"/>
  <c r="AB388" i="13" s="1"/>
  <c r="Z388" i="13"/>
  <c r="X388" i="13"/>
  <c r="Y388" i="13" s="1"/>
  <c r="W388" i="13"/>
  <c r="U388" i="13"/>
  <c r="T388" i="13"/>
  <c r="R388" i="13"/>
  <c r="Q388" i="13"/>
  <c r="O388" i="13"/>
  <c r="N388" i="13"/>
  <c r="L388" i="13"/>
  <c r="K388" i="13"/>
  <c r="I388" i="13"/>
  <c r="J388" i="13" s="1"/>
  <c r="H388" i="13"/>
  <c r="J407" i="13"/>
  <c r="F407" i="13"/>
  <c r="G407" i="13" s="1"/>
  <c r="E407" i="13"/>
  <c r="J406" i="13"/>
  <c r="F406" i="13"/>
  <c r="E406" i="13"/>
  <c r="J405" i="13"/>
  <c r="F405" i="13"/>
  <c r="G405" i="13" s="1"/>
  <c r="E405" i="13"/>
  <c r="J404" i="13"/>
  <c r="F404" i="13"/>
  <c r="G404" i="13" s="1"/>
  <c r="E404" i="13"/>
  <c r="AP403" i="13"/>
  <c r="AO403" i="13"/>
  <c r="AM403" i="13"/>
  <c r="AL403" i="13"/>
  <c r="AJ403" i="13"/>
  <c r="AI403" i="13"/>
  <c r="AG403" i="13"/>
  <c r="AH403" i="13" s="1"/>
  <c r="AF403" i="13"/>
  <c r="AD403" i="13"/>
  <c r="AC403" i="13"/>
  <c r="AA403" i="13"/>
  <c r="AB403" i="13" s="1"/>
  <c r="Z403" i="13"/>
  <c r="X403" i="13"/>
  <c r="Y403" i="13" s="1"/>
  <c r="W403" i="13"/>
  <c r="U403" i="13"/>
  <c r="T403" i="13"/>
  <c r="R403" i="13"/>
  <c r="Q403" i="13"/>
  <c r="O403" i="13"/>
  <c r="N403" i="13"/>
  <c r="L403" i="13"/>
  <c r="K403" i="13"/>
  <c r="I403" i="13"/>
  <c r="J403" i="13" s="1"/>
  <c r="H403" i="13"/>
  <c r="J402" i="13"/>
  <c r="F402" i="13"/>
  <c r="G402" i="13" s="1"/>
  <c r="E402" i="13"/>
  <c r="J401" i="13"/>
  <c r="F401" i="13"/>
  <c r="E401" i="13"/>
  <c r="J400" i="13"/>
  <c r="F400" i="13"/>
  <c r="G400" i="13" s="1"/>
  <c r="E400" i="13"/>
  <c r="J399" i="13"/>
  <c r="F399" i="13"/>
  <c r="G399" i="13" s="1"/>
  <c r="E399" i="13"/>
  <c r="AP398" i="13"/>
  <c r="AO398" i="13"/>
  <c r="AM398" i="13"/>
  <c r="AL398" i="13"/>
  <c r="AJ398" i="13"/>
  <c r="AI398" i="13"/>
  <c r="AG398" i="13"/>
  <c r="AH398" i="13" s="1"/>
  <c r="AF398" i="13"/>
  <c r="AD398" i="13"/>
  <c r="AC398" i="13"/>
  <c r="AA398" i="13"/>
  <c r="AB398" i="13" s="1"/>
  <c r="Z398" i="13"/>
  <c r="X398" i="13"/>
  <c r="Y398" i="13" s="1"/>
  <c r="W398" i="13"/>
  <c r="U398" i="13"/>
  <c r="T398" i="13"/>
  <c r="R398" i="13"/>
  <c r="Q398" i="13"/>
  <c r="O398" i="13"/>
  <c r="N398" i="13"/>
  <c r="L398" i="13"/>
  <c r="K398" i="13"/>
  <c r="I398" i="13"/>
  <c r="J398" i="13" s="1"/>
  <c r="H398" i="13"/>
  <c r="J467" i="13"/>
  <c r="F467" i="13"/>
  <c r="G467" i="13" s="1"/>
  <c r="E467" i="13"/>
  <c r="J466" i="13"/>
  <c r="F466" i="13"/>
  <c r="G466" i="13" s="1"/>
  <c r="E466" i="13"/>
  <c r="J465" i="13"/>
  <c r="F465" i="13"/>
  <c r="G465" i="13" s="1"/>
  <c r="E465" i="13"/>
  <c r="J464" i="13"/>
  <c r="F464" i="13"/>
  <c r="G464" i="13" s="1"/>
  <c r="E464" i="13"/>
  <c r="AP463" i="13"/>
  <c r="AO463" i="13"/>
  <c r="AM463" i="13"/>
  <c r="AL463" i="13"/>
  <c r="AJ463" i="13"/>
  <c r="AI463" i="13"/>
  <c r="AG463" i="13"/>
  <c r="AF463" i="13"/>
  <c r="AD463" i="13"/>
  <c r="AC463" i="13"/>
  <c r="AA463" i="13"/>
  <c r="Z463" i="13"/>
  <c r="X463" i="13"/>
  <c r="W463" i="13"/>
  <c r="U463" i="13"/>
  <c r="T463" i="13"/>
  <c r="R463" i="13"/>
  <c r="Q463" i="13"/>
  <c r="O463" i="13"/>
  <c r="N463" i="13"/>
  <c r="L463" i="13"/>
  <c r="K463" i="13"/>
  <c r="I463" i="13"/>
  <c r="J463" i="13" s="1"/>
  <c r="H463" i="13"/>
  <c r="J387" i="13"/>
  <c r="F387" i="13"/>
  <c r="G387" i="13" s="1"/>
  <c r="E387" i="13"/>
  <c r="J386" i="13"/>
  <c r="F386" i="13"/>
  <c r="E386" i="13"/>
  <c r="J385" i="13"/>
  <c r="F385" i="13"/>
  <c r="G385" i="13" s="1"/>
  <c r="E385" i="13"/>
  <c r="J384" i="13"/>
  <c r="F384" i="13"/>
  <c r="G384" i="13" s="1"/>
  <c r="E384" i="13"/>
  <c r="AP383" i="13"/>
  <c r="AO383" i="13"/>
  <c r="AM383" i="13"/>
  <c r="AL383" i="13"/>
  <c r="AJ383" i="13"/>
  <c r="AI383" i="13"/>
  <c r="AG383" i="13"/>
  <c r="AH383" i="13" s="1"/>
  <c r="AF383" i="13"/>
  <c r="AD383" i="13"/>
  <c r="AE383" i="13" s="1"/>
  <c r="AC383" i="13"/>
  <c r="AA383" i="13"/>
  <c r="AB383" i="13" s="1"/>
  <c r="Z383" i="13"/>
  <c r="X383" i="13"/>
  <c r="W383" i="13"/>
  <c r="U383" i="13"/>
  <c r="T383" i="13"/>
  <c r="R383" i="13"/>
  <c r="Q383" i="13"/>
  <c r="O383" i="13"/>
  <c r="N383" i="13"/>
  <c r="L383" i="13"/>
  <c r="K383" i="13"/>
  <c r="I383" i="13"/>
  <c r="J383" i="13" s="1"/>
  <c r="H383" i="13"/>
  <c r="J382" i="13"/>
  <c r="F382" i="13"/>
  <c r="G382" i="13" s="1"/>
  <c r="E382" i="13"/>
  <c r="J381" i="13"/>
  <c r="F381" i="13"/>
  <c r="E381" i="13"/>
  <c r="J380" i="13"/>
  <c r="F380" i="13"/>
  <c r="G380" i="13" s="1"/>
  <c r="E380" i="13"/>
  <c r="J379" i="13"/>
  <c r="F379" i="13"/>
  <c r="G379" i="13" s="1"/>
  <c r="E379" i="13"/>
  <c r="AP378" i="13"/>
  <c r="AO378" i="13"/>
  <c r="AM378" i="13"/>
  <c r="AL378" i="13"/>
  <c r="AJ378" i="13"/>
  <c r="AI378" i="13"/>
  <c r="AG378" i="13"/>
  <c r="AF378" i="13"/>
  <c r="AD378" i="13"/>
  <c r="AE378" i="13" s="1"/>
  <c r="AC378" i="13"/>
  <c r="AA378" i="13"/>
  <c r="AB378" i="13" s="1"/>
  <c r="Z378" i="13"/>
  <c r="X378" i="13"/>
  <c r="W378" i="13"/>
  <c r="U378" i="13"/>
  <c r="T378" i="13"/>
  <c r="R378" i="13"/>
  <c r="Q378" i="13"/>
  <c r="O378" i="13"/>
  <c r="N378" i="13"/>
  <c r="L378" i="13"/>
  <c r="K378" i="13"/>
  <c r="I378" i="13"/>
  <c r="J378" i="13" s="1"/>
  <c r="H378" i="13"/>
  <c r="J377" i="13"/>
  <c r="F377" i="13"/>
  <c r="G377" i="13" s="1"/>
  <c r="E377" i="13"/>
  <c r="J376" i="13"/>
  <c r="F376" i="13"/>
  <c r="E376" i="13"/>
  <c r="J375" i="13"/>
  <c r="F375" i="13"/>
  <c r="G375" i="13" s="1"/>
  <c r="E375" i="13"/>
  <c r="J374" i="13"/>
  <c r="F374" i="13"/>
  <c r="G374" i="13" s="1"/>
  <c r="E374" i="13"/>
  <c r="AP373" i="13"/>
  <c r="AO373" i="13"/>
  <c r="AM373" i="13"/>
  <c r="AL373" i="13"/>
  <c r="AJ373" i="13"/>
  <c r="AI373" i="13"/>
  <c r="AG373" i="13"/>
  <c r="AH373" i="13" s="1"/>
  <c r="AF373" i="13"/>
  <c r="AD373" i="13"/>
  <c r="AE373" i="13" s="1"/>
  <c r="AC373" i="13"/>
  <c r="AA373" i="13"/>
  <c r="AB373" i="13" s="1"/>
  <c r="Z373" i="13"/>
  <c r="X373" i="13"/>
  <c r="Y373" i="13" s="1"/>
  <c r="W373" i="13"/>
  <c r="U373" i="13"/>
  <c r="T373" i="13"/>
  <c r="R373" i="13"/>
  <c r="Q373" i="13"/>
  <c r="O373" i="13"/>
  <c r="N373" i="13"/>
  <c r="L373" i="13"/>
  <c r="K373" i="13"/>
  <c r="I373" i="13"/>
  <c r="J373" i="13" s="1"/>
  <c r="H373" i="13"/>
  <c r="J372" i="13"/>
  <c r="F372" i="13"/>
  <c r="G372" i="13" s="1"/>
  <c r="E372" i="13"/>
  <c r="J371" i="13"/>
  <c r="F371" i="13"/>
  <c r="E371" i="13"/>
  <c r="J370" i="13"/>
  <c r="F370" i="13"/>
  <c r="G370" i="13" s="1"/>
  <c r="E370" i="13"/>
  <c r="J369" i="13"/>
  <c r="F369" i="13"/>
  <c r="G369" i="13" s="1"/>
  <c r="E369" i="13"/>
  <c r="AP368" i="13"/>
  <c r="AO368" i="13"/>
  <c r="AM368" i="13"/>
  <c r="AL368" i="13"/>
  <c r="AJ368" i="13"/>
  <c r="AI368" i="13"/>
  <c r="AG368" i="13"/>
  <c r="AF368" i="13"/>
  <c r="AD368" i="13"/>
  <c r="AC368" i="13"/>
  <c r="AA368" i="13"/>
  <c r="AB368" i="13" s="1"/>
  <c r="Z368" i="13"/>
  <c r="X368" i="13"/>
  <c r="W368" i="13"/>
  <c r="U368" i="13"/>
  <c r="T368" i="13"/>
  <c r="R368" i="13"/>
  <c r="Q368" i="13"/>
  <c r="O368" i="13"/>
  <c r="N368" i="13"/>
  <c r="L368" i="13"/>
  <c r="K368" i="13"/>
  <c r="I368" i="13"/>
  <c r="J368" i="13" s="1"/>
  <c r="H368" i="13"/>
  <c r="J367" i="13"/>
  <c r="F367" i="13"/>
  <c r="G367" i="13" s="1"/>
  <c r="E367" i="13"/>
  <c r="J366" i="13"/>
  <c r="F366" i="13"/>
  <c r="E366" i="13"/>
  <c r="J365" i="13"/>
  <c r="F365" i="13"/>
  <c r="G365" i="13" s="1"/>
  <c r="E365" i="13"/>
  <c r="J364" i="13"/>
  <c r="F364" i="13"/>
  <c r="G364" i="13" s="1"/>
  <c r="E364" i="13"/>
  <c r="AP363" i="13"/>
  <c r="AO363" i="13"/>
  <c r="AM363" i="13"/>
  <c r="AL363" i="13"/>
  <c r="AJ363" i="13"/>
  <c r="AI363" i="13"/>
  <c r="AG363" i="13"/>
  <c r="AF363" i="13"/>
  <c r="AD363" i="13"/>
  <c r="AC363" i="13"/>
  <c r="AA363" i="13"/>
  <c r="Z363" i="13"/>
  <c r="X363" i="13"/>
  <c r="W363" i="13"/>
  <c r="U363" i="13"/>
  <c r="T363" i="13"/>
  <c r="R363" i="13"/>
  <c r="Q363" i="13"/>
  <c r="O363" i="13"/>
  <c r="N363" i="13"/>
  <c r="L363" i="13"/>
  <c r="K363" i="13"/>
  <c r="M363" i="13" s="1"/>
  <c r="I363" i="13"/>
  <c r="J363" i="13" s="1"/>
  <c r="H363" i="13"/>
  <c r="J342" i="13"/>
  <c r="F342" i="13"/>
  <c r="G342" i="13" s="1"/>
  <c r="E342" i="13"/>
  <c r="J341" i="13"/>
  <c r="F341" i="13"/>
  <c r="E341" i="13"/>
  <c r="J340" i="13"/>
  <c r="F340" i="13"/>
  <c r="G340" i="13" s="1"/>
  <c r="E340" i="13"/>
  <c r="J339" i="13"/>
  <c r="F339" i="13"/>
  <c r="G339" i="13" s="1"/>
  <c r="E339" i="13"/>
  <c r="AP338" i="13"/>
  <c r="AO338" i="13"/>
  <c r="AM338" i="13"/>
  <c r="AL338" i="13"/>
  <c r="AJ338" i="13"/>
  <c r="AI338" i="13"/>
  <c r="AG338" i="13"/>
  <c r="AH338" i="13" s="1"/>
  <c r="AF338" i="13"/>
  <c r="AD338" i="13"/>
  <c r="AC338" i="13"/>
  <c r="AA338" i="13"/>
  <c r="AB338" i="13" s="1"/>
  <c r="Z338" i="13"/>
  <c r="X338" i="13"/>
  <c r="W338" i="13"/>
  <c r="U338" i="13"/>
  <c r="T338" i="13"/>
  <c r="R338" i="13"/>
  <c r="Q338" i="13"/>
  <c r="O338" i="13"/>
  <c r="N338" i="13"/>
  <c r="L338" i="13"/>
  <c r="K338" i="13"/>
  <c r="I338" i="13"/>
  <c r="J338" i="13" s="1"/>
  <c r="H338" i="13"/>
  <c r="J337" i="13"/>
  <c r="F337" i="13"/>
  <c r="G337" i="13" s="1"/>
  <c r="E337" i="13"/>
  <c r="J336" i="13"/>
  <c r="F336" i="13"/>
  <c r="G336" i="13" s="1"/>
  <c r="E336" i="13"/>
  <c r="J335" i="13"/>
  <c r="F335" i="13"/>
  <c r="G335" i="13" s="1"/>
  <c r="E335" i="13"/>
  <c r="J334" i="13"/>
  <c r="F334" i="13"/>
  <c r="G334" i="13" s="1"/>
  <c r="E334" i="13"/>
  <c r="AP333" i="13"/>
  <c r="AO333" i="13"/>
  <c r="AM333" i="13"/>
  <c r="AL333" i="13"/>
  <c r="AJ333" i="13"/>
  <c r="AI333" i="13"/>
  <c r="AG333" i="13"/>
  <c r="AF333" i="13"/>
  <c r="AD333" i="13"/>
  <c r="AC333" i="13"/>
  <c r="AA333" i="13"/>
  <c r="Z333" i="13"/>
  <c r="X333" i="13"/>
  <c r="W333" i="13"/>
  <c r="U333" i="13"/>
  <c r="T333" i="13"/>
  <c r="R333" i="13"/>
  <c r="Q333" i="13"/>
  <c r="O333" i="13"/>
  <c r="N333" i="13"/>
  <c r="L333" i="13"/>
  <c r="K333" i="13"/>
  <c r="I333" i="13"/>
  <c r="J333" i="13" s="1"/>
  <c r="H333" i="13"/>
  <c r="K278" i="13"/>
  <c r="K253" i="13" s="1"/>
  <c r="L278" i="13"/>
  <c r="L253" i="13" s="1"/>
  <c r="M253" i="13" s="1"/>
  <c r="N278" i="13"/>
  <c r="N253" i="13" s="1"/>
  <c r="O278" i="13"/>
  <c r="O253" i="13" s="1"/>
  <c r="Q278" i="13"/>
  <c r="Q253" i="13" s="1"/>
  <c r="R278" i="13"/>
  <c r="S278" i="13" s="1"/>
  <c r="T278" i="13"/>
  <c r="T253" i="13" s="1"/>
  <c r="U278" i="13"/>
  <c r="V278" i="13" s="1"/>
  <c r="W278" i="13"/>
  <c r="W253" i="13" s="1"/>
  <c r="X278" i="13"/>
  <c r="Y278" i="13" s="1"/>
  <c r="Z278" i="13"/>
  <c r="Z253" i="13" s="1"/>
  <c r="AA278" i="13"/>
  <c r="AA253" i="13" s="1"/>
  <c r="AC278" i="13"/>
  <c r="AC253" i="13" s="1"/>
  <c r="AD278" i="13"/>
  <c r="AD253" i="13" s="1"/>
  <c r="AF278" i="13"/>
  <c r="AF253" i="13" s="1"/>
  <c r="AG278" i="13"/>
  <c r="AH278" i="13" s="1"/>
  <c r="AI278" i="13"/>
  <c r="AI253" i="13" s="1"/>
  <c r="AJ278" i="13"/>
  <c r="AL278" i="13"/>
  <c r="AL253" i="13" s="1"/>
  <c r="AM278" i="13"/>
  <c r="AM253" i="13" s="1"/>
  <c r="AO278" i="13"/>
  <c r="AO253" i="13" s="1"/>
  <c r="AP278" i="13"/>
  <c r="AQ278" i="13" s="1"/>
  <c r="K279" i="13"/>
  <c r="K254" i="13" s="1"/>
  <c r="L279" i="13"/>
  <c r="M279" i="13" s="1"/>
  <c r="N279" i="13"/>
  <c r="N254" i="13" s="1"/>
  <c r="O279" i="13"/>
  <c r="P279" i="13" s="1"/>
  <c r="Q279" i="13"/>
  <c r="Q254" i="13" s="1"/>
  <c r="R279" i="13"/>
  <c r="S279" i="13" s="1"/>
  <c r="T279" i="13"/>
  <c r="T254" i="13" s="1"/>
  <c r="U279" i="13"/>
  <c r="U254" i="13" s="1"/>
  <c r="V254" i="13" s="1"/>
  <c r="W279" i="13"/>
  <c r="W254" i="13" s="1"/>
  <c r="X279" i="13"/>
  <c r="Z279" i="13"/>
  <c r="Z254" i="13" s="1"/>
  <c r="AA279" i="13"/>
  <c r="AB279" i="13" s="1"/>
  <c r="AC279" i="13"/>
  <c r="AC254" i="13" s="1"/>
  <c r="AD279" i="13"/>
  <c r="AE279" i="13" s="1"/>
  <c r="AF279" i="13"/>
  <c r="AF254" i="13" s="1"/>
  <c r="AG279" i="13"/>
  <c r="AG254" i="13" s="1"/>
  <c r="AH254" i="13" s="1"/>
  <c r="AI279" i="13"/>
  <c r="AI254" i="13" s="1"/>
  <c r="AJ279" i="13"/>
  <c r="AK279" i="13" s="1"/>
  <c r="AL279" i="13"/>
  <c r="AL254" i="13" s="1"/>
  <c r="AM279" i="13"/>
  <c r="AN279" i="13" s="1"/>
  <c r="AO279" i="13"/>
  <c r="AO254" i="13" s="1"/>
  <c r="AP279" i="13"/>
  <c r="AQ279" i="13" s="1"/>
  <c r="K280" i="13"/>
  <c r="L280" i="13"/>
  <c r="N280" i="13"/>
  <c r="O280" i="13"/>
  <c r="Q280" i="13"/>
  <c r="R280" i="13"/>
  <c r="T280" i="13"/>
  <c r="U280" i="13"/>
  <c r="W280" i="13"/>
  <c r="X280" i="13"/>
  <c r="Z280" i="13"/>
  <c r="AA280" i="13"/>
  <c r="AC280" i="13"/>
  <c r="AC255" i="13" s="1"/>
  <c r="AD280" i="13"/>
  <c r="AD255" i="13" s="1"/>
  <c r="AF280" i="13"/>
  <c r="AF255" i="13" s="1"/>
  <c r="AG280" i="13"/>
  <c r="AG255" i="13" s="1"/>
  <c r="AI280" i="13"/>
  <c r="AJ280" i="13"/>
  <c r="AL280" i="13"/>
  <c r="AM280" i="13"/>
  <c r="AO280" i="13"/>
  <c r="AP280" i="13"/>
  <c r="K281" i="13"/>
  <c r="K256" i="13" s="1"/>
  <c r="L281" i="13"/>
  <c r="M281" i="13" s="1"/>
  <c r="N281" i="13"/>
  <c r="N256" i="13" s="1"/>
  <c r="O281" i="13"/>
  <c r="Q281" i="13"/>
  <c r="Q256" i="13" s="1"/>
  <c r="R281" i="13"/>
  <c r="S281" i="13" s="1"/>
  <c r="T281" i="13"/>
  <c r="T256" i="13" s="1"/>
  <c r="U281" i="13"/>
  <c r="V281" i="13" s="1"/>
  <c r="W281" i="13"/>
  <c r="W256" i="13" s="1"/>
  <c r="X281" i="13"/>
  <c r="Y281" i="13" s="1"/>
  <c r="Z281" i="13"/>
  <c r="AA281" i="13"/>
  <c r="AB281" i="13" s="1"/>
  <c r="AC281" i="13"/>
  <c r="AC256" i="13" s="1"/>
  <c r="AD281" i="13"/>
  <c r="AE281" i="13" s="1"/>
  <c r="AF281" i="13"/>
  <c r="AF256" i="13" s="1"/>
  <c r="AG281" i="13"/>
  <c r="AH281" i="13" s="1"/>
  <c r="AI281" i="13"/>
  <c r="AI256" i="13" s="1"/>
  <c r="AJ281" i="13"/>
  <c r="AK281" i="13" s="1"/>
  <c r="AL281" i="13"/>
  <c r="AL256" i="13" s="1"/>
  <c r="AM281" i="13"/>
  <c r="AM256" i="13" s="1"/>
  <c r="AN256" i="13" s="1"/>
  <c r="AO281" i="13"/>
  <c r="AO256" i="13" s="1"/>
  <c r="AP281" i="13"/>
  <c r="I278" i="13"/>
  <c r="I253" i="13" s="1"/>
  <c r="J253" i="13" s="1"/>
  <c r="I279" i="13"/>
  <c r="I280" i="13"/>
  <c r="I255" i="13" s="1"/>
  <c r="I281" i="13"/>
  <c r="J281" i="13" s="1"/>
  <c r="H279" i="13"/>
  <c r="H254" i="13" s="1"/>
  <c r="H280" i="13"/>
  <c r="H255" i="13" s="1"/>
  <c r="H281" i="13"/>
  <c r="H256" i="13" s="1"/>
  <c r="H278" i="13"/>
  <c r="H253" i="13" s="1"/>
  <c r="AQ291" i="13"/>
  <c r="AN291" i="13"/>
  <c r="AK291" i="13"/>
  <c r="AH291" i="13"/>
  <c r="AE291" i="13"/>
  <c r="AB291" i="13"/>
  <c r="Y291" i="13"/>
  <c r="V291" i="13"/>
  <c r="S291" i="13"/>
  <c r="P291" i="13"/>
  <c r="M291" i="13"/>
  <c r="J291" i="13"/>
  <c r="F291" i="13"/>
  <c r="G291" i="13" s="1"/>
  <c r="E291" i="13"/>
  <c r="AQ290" i="13"/>
  <c r="AN290" i="13"/>
  <c r="AK290" i="13"/>
  <c r="AH290" i="13"/>
  <c r="AE290" i="13"/>
  <c r="AB290" i="13"/>
  <c r="Y290" i="13"/>
  <c r="V290" i="13"/>
  <c r="S290" i="13"/>
  <c r="P290" i="13"/>
  <c r="M290" i="13"/>
  <c r="J290" i="13"/>
  <c r="F290" i="13"/>
  <c r="G290" i="13" s="1"/>
  <c r="E290" i="13"/>
  <c r="AQ289" i="13"/>
  <c r="AN289" i="13"/>
  <c r="AK289" i="13"/>
  <c r="AH289" i="13"/>
  <c r="AE289" i="13"/>
  <c r="AB289" i="13"/>
  <c r="Y289" i="13"/>
  <c r="V289" i="13"/>
  <c r="S289" i="13"/>
  <c r="P289" i="13"/>
  <c r="M289" i="13"/>
  <c r="J289" i="13"/>
  <c r="F289" i="13"/>
  <c r="G289" i="13" s="1"/>
  <c r="E289" i="13"/>
  <c r="AQ288" i="13"/>
  <c r="AN288" i="13"/>
  <c r="AK288" i="13"/>
  <c r="AH288" i="13"/>
  <c r="AE288" i="13"/>
  <c r="AB288" i="13"/>
  <c r="Y288" i="13"/>
  <c r="V288" i="13"/>
  <c r="S288" i="13"/>
  <c r="P288" i="13"/>
  <c r="M288" i="13"/>
  <c r="J288" i="13"/>
  <c r="F288" i="13"/>
  <c r="G288" i="13" s="1"/>
  <c r="E288" i="13"/>
  <c r="AP287" i="13"/>
  <c r="AQ287" i="13" s="1"/>
  <c r="AO287" i="13"/>
  <c r="AM287" i="13"/>
  <c r="AN287" i="13" s="1"/>
  <c r="AL287" i="13"/>
  <c r="AJ287" i="13"/>
  <c r="AK287" i="13" s="1"/>
  <c r="AI287" i="13"/>
  <c r="AG287" i="13"/>
  <c r="AH287" i="13" s="1"/>
  <c r="AF287" i="13"/>
  <c r="AD287" i="13"/>
  <c r="AE287" i="13" s="1"/>
  <c r="AC287" i="13"/>
  <c r="AA287" i="13"/>
  <c r="AB287" i="13" s="1"/>
  <c r="Z287" i="13"/>
  <c r="X287" i="13"/>
  <c r="Y287" i="13" s="1"/>
  <c r="W287" i="13"/>
  <c r="U287" i="13"/>
  <c r="V287" i="13" s="1"/>
  <c r="T287" i="13"/>
  <c r="R287" i="13"/>
  <c r="S287" i="13" s="1"/>
  <c r="Q287" i="13"/>
  <c r="O287" i="13"/>
  <c r="P287" i="13" s="1"/>
  <c r="N287" i="13"/>
  <c r="L287" i="13"/>
  <c r="K287" i="13"/>
  <c r="I287" i="13"/>
  <c r="J287" i="13" s="1"/>
  <c r="H287" i="13"/>
  <c r="AQ286" i="13"/>
  <c r="AN286" i="13"/>
  <c r="AK286" i="13"/>
  <c r="AH286" i="13"/>
  <c r="AE286" i="13"/>
  <c r="AB286" i="13"/>
  <c r="Y286" i="13"/>
  <c r="V286" i="13"/>
  <c r="S286" i="13"/>
  <c r="P286" i="13"/>
  <c r="M286" i="13"/>
  <c r="J286" i="13"/>
  <c r="F286" i="13"/>
  <c r="G286" i="13" s="1"/>
  <c r="E286" i="13"/>
  <c r="AQ285" i="13"/>
  <c r="AN285" i="13"/>
  <c r="AK285" i="13"/>
  <c r="AH285" i="13"/>
  <c r="AE285" i="13"/>
  <c r="AB285" i="13"/>
  <c r="Y285" i="13"/>
  <c r="V285" i="13"/>
  <c r="S285" i="13"/>
  <c r="P285" i="13"/>
  <c r="M285" i="13"/>
  <c r="J285" i="13"/>
  <c r="F285" i="13"/>
  <c r="G285" i="13" s="1"/>
  <c r="E285" i="13"/>
  <c r="AQ284" i="13"/>
  <c r="AN284" i="13"/>
  <c r="AK284" i="13"/>
  <c r="AH284" i="13"/>
  <c r="AE284" i="13"/>
  <c r="AB284" i="13"/>
  <c r="Y284" i="13"/>
  <c r="V284" i="13"/>
  <c r="S284" i="13"/>
  <c r="P284" i="13"/>
  <c r="M284" i="13"/>
  <c r="J284" i="13"/>
  <c r="F284" i="13"/>
  <c r="G284" i="13" s="1"/>
  <c r="E284" i="13"/>
  <c r="AQ283" i="13"/>
  <c r="AN283" i="13"/>
  <c r="AK283" i="13"/>
  <c r="AH283" i="13"/>
  <c r="AE283" i="13"/>
  <c r="AB283" i="13"/>
  <c r="Y283" i="13"/>
  <c r="V283" i="13"/>
  <c r="S283" i="13"/>
  <c r="P283" i="13"/>
  <c r="M283" i="13"/>
  <c r="J283" i="13"/>
  <c r="F283" i="13"/>
  <c r="G283" i="13" s="1"/>
  <c r="E283" i="13"/>
  <c r="AP282" i="13"/>
  <c r="AQ282" i="13" s="1"/>
  <c r="AO282" i="13"/>
  <c r="AM282" i="13"/>
  <c r="AN282" i="13" s="1"/>
  <c r="AL282" i="13"/>
  <c r="AJ282" i="13"/>
  <c r="AK282" i="13" s="1"/>
  <c r="AI282" i="13"/>
  <c r="AG282" i="13"/>
  <c r="AH282" i="13" s="1"/>
  <c r="AF282" i="13"/>
  <c r="AD282" i="13"/>
  <c r="AE282" i="13" s="1"/>
  <c r="AC282" i="13"/>
  <c r="AA282" i="13"/>
  <c r="AB282" i="13" s="1"/>
  <c r="Z282" i="13"/>
  <c r="Y282" i="13"/>
  <c r="X282" i="13"/>
  <c r="W282" i="13"/>
  <c r="U282" i="13"/>
  <c r="V282" i="13" s="1"/>
  <c r="T282" i="13"/>
  <c r="R282" i="13"/>
  <c r="S282" i="13" s="1"/>
  <c r="Q282" i="13"/>
  <c r="O282" i="13"/>
  <c r="P282" i="13" s="1"/>
  <c r="N282" i="13"/>
  <c r="L282" i="13"/>
  <c r="M282" i="13" s="1"/>
  <c r="K282" i="13"/>
  <c r="I282" i="13"/>
  <c r="J282" i="13" s="1"/>
  <c r="H282" i="13"/>
  <c r="AQ261" i="13"/>
  <c r="AN261" i="13"/>
  <c r="AK261" i="13"/>
  <c r="AH261" i="13"/>
  <c r="AE261" i="13"/>
  <c r="AB261" i="13"/>
  <c r="Y261" i="13"/>
  <c r="V261" i="13"/>
  <c r="S261" i="13"/>
  <c r="P261" i="13"/>
  <c r="M261" i="13"/>
  <c r="J261" i="13"/>
  <c r="F261" i="13"/>
  <c r="G261" i="13" s="1"/>
  <c r="E261" i="13"/>
  <c r="AQ260" i="13"/>
  <c r="AN260" i="13"/>
  <c r="AK260" i="13"/>
  <c r="AH260" i="13"/>
  <c r="AE260" i="13"/>
  <c r="AB260" i="13"/>
  <c r="Y260" i="13"/>
  <c r="V260" i="13"/>
  <c r="S260" i="13"/>
  <c r="P260" i="13"/>
  <c r="M260" i="13"/>
  <c r="J260" i="13"/>
  <c r="F260" i="13"/>
  <c r="E260" i="13"/>
  <c r="AQ259" i="13"/>
  <c r="AN259" i="13"/>
  <c r="AK259" i="13"/>
  <c r="AH259" i="13"/>
  <c r="AE259" i="13"/>
  <c r="AB259" i="13"/>
  <c r="Y259" i="13"/>
  <c r="V259" i="13"/>
  <c r="S259" i="13"/>
  <c r="P259" i="13"/>
  <c r="M259" i="13"/>
  <c r="J259" i="13"/>
  <c r="F259" i="13"/>
  <c r="G259" i="13" s="1"/>
  <c r="E259" i="13"/>
  <c r="AQ258" i="13"/>
  <c r="AN258" i="13"/>
  <c r="AK258" i="13"/>
  <c r="AH258" i="13"/>
  <c r="AE258" i="13"/>
  <c r="AB258" i="13"/>
  <c r="Y258" i="13"/>
  <c r="V258" i="13"/>
  <c r="S258" i="13"/>
  <c r="P258" i="13"/>
  <c r="M258" i="13"/>
  <c r="J258" i="13"/>
  <c r="F258" i="13"/>
  <c r="G258" i="13" s="1"/>
  <c r="E258" i="13"/>
  <c r="AP257" i="13"/>
  <c r="AQ257" i="13" s="1"/>
  <c r="AO257" i="13"/>
  <c r="AM257" i="13"/>
  <c r="AN257" i="13" s="1"/>
  <c r="AL257" i="13"/>
  <c r="AJ257" i="13"/>
  <c r="AK257" i="13" s="1"/>
  <c r="AI257" i="13"/>
  <c r="AG257" i="13"/>
  <c r="AH257" i="13" s="1"/>
  <c r="AF257" i="13"/>
  <c r="AD257" i="13"/>
  <c r="AE257" i="13" s="1"/>
  <c r="AC257" i="13"/>
  <c r="AA257" i="13"/>
  <c r="AB257" i="13" s="1"/>
  <c r="Z257" i="13"/>
  <c r="X257" i="13"/>
  <c r="Y257" i="13" s="1"/>
  <c r="W257" i="13"/>
  <c r="U257" i="13"/>
  <c r="V257" i="13" s="1"/>
  <c r="T257" i="13"/>
  <c r="R257" i="13"/>
  <c r="S257" i="13" s="1"/>
  <c r="Q257" i="13"/>
  <c r="O257" i="13"/>
  <c r="P257" i="13" s="1"/>
  <c r="N257" i="13"/>
  <c r="L257" i="13"/>
  <c r="M257" i="13" s="1"/>
  <c r="K257" i="13"/>
  <c r="I257" i="13"/>
  <c r="J257" i="13" s="1"/>
  <c r="H257" i="13"/>
  <c r="AQ276" i="13"/>
  <c r="AN276" i="13"/>
  <c r="AK276" i="13"/>
  <c r="AH276" i="13"/>
  <c r="AE276" i="13"/>
  <c r="AB276" i="13"/>
  <c r="Y276" i="13"/>
  <c r="V276" i="13"/>
  <c r="S276" i="13"/>
  <c r="P276" i="13"/>
  <c r="M276" i="13"/>
  <c r="J276" i="13"/>
  <c r="F276" i="13"/>
  <c r="G276" i="13" s="1"/>
  <c r="E276" i="13"/>
  <c r="AQ275" i="13"/>
  <c r="AN275" i="13"/>
  <c r="AK275" i="13"/>
  <c r="AH275" i="13"/>
  <c r="AE275" i="13"/>
  <c r="AB275" i="13"/>
  <c r="Y275" i="13"/>
  <c r="V275" i="13"/>
  <c r="S275" i="13"/>
  <c r="P275" i="13"/>
  <c r="M275" i="13"/>
  <c r="J275" i="13"/>
  <c r="F275" i="13"/>
  <c r="G275" i="13" s="1"/>
  <c r="E275" i="13"/>
  <c r="AQ274" i="13"/>
  <c r="AN274" i="13"/>
  <c r="AK274" i="13"/>
  <c r="AH274" i="13"/>
  <c r="AE274" i="13"/>
  <c r="AB274" i="13"/>
  <c r="Y274" i="13"/>
  <c r="V274" i="13"/>
  <c r="S274" i="13"/>
  <c r="P274" i="13"/>
  <c r="M274" i="13"/>
  <c r="J274" i="13"/>
  <c r="F274" i="13"/>
  <c r="G274" i="13" s="1"/>
  <c r="E274" i="13"/>
  <c r="AQ273" i="13"/>
  <c r="AN273" i="13"/>
  <c r="AK273" i="13"/>
  <c r="AH273" i="13"/>
  <c r="AE273" i="13"/>
  <c r="AB273" i="13"/>
  <c r="Y273" i="13"/>
  <c r="V273" i="13"/>
  <c r="S273" i="13"/>
  <c r="P273" i="13"/>
  <c r="M273" i="13"/>
  <c r="J273" i="13"/>
  <c r="F273" i="13"/>
  <c r="G273" i="13" s="1"/>
  <c r="E273" i="13"/>
  <c r="AP272" i="13"/>
  <c r="AQ272" i="13" s="1"/>
  <c r="AO272" i="13"/>
  <c r="AM272" i="13"/>
  <c r="AN272" i="13" s="1"/>
  <c r="AL272" i="13"/>
  <c r="AJ272" i="13"/>
  <c r="AK272" i="13" s="1"/>
  <c r="AI272" i="13"/>
  <c r="AG272" i="13"/>
  <c r="AH272" i="13" s="1"/>
  <c r="AF272" i="13"/>
  <c r="AD272" i="13"/>
  <c r="AE272" i="13" s="1"/>
  <c r="AC272" i="13"/>
  <c r="AA272" i="13"/>
  <c r="AB272" i="13" s="1"/>
  <c r="Z272" i="13"/>
  <c r="X272" i="13"/>
  <c r="Y272" i="13" s="1"/>
  <c r="W272" i="13"/>
  <c r="U272" i="13"/>
  <c r="V272" i="13" s="1"/>
  <c r="T272" i="13"/>
  <c r="R272" i="13"/>
  <c r="S272" i="13" s="1"/>
  <c r="Q272" i="13"/>
  <c r="O272" i="13"/>
  <c r="P272" i="13" s="1"/>
  <c r="N272" i="13"/>
  <c r="L272" i="13"/>
  <c r="M272" i="13" s="1"/>
  <c r="K272" i="13"/>
  <c r="I272" i="13"/>
  <c r="J272" i="13" s="1"/>
  <c r="H272" i="13"/>
  <c r="AQ311" i="13"/>
  <c r="AN311" i="13"/>
  <c r="AK311" i="13"/>
  <c r="AH311" i="13"/>
  <c r="AE311" i="13"/>
  <c r="AB311" i="13"/>
  <c r="Y311" i="13"/>
  <c r="V311" i="13"/>
  <c r="S311" i="13"/>
  <c r="P311" i="13"/>
  <c r="M311" i="13"/>
  <c r="J311" i="13"/>
  <c r="F311" i="13"/>
  <c r="G311" i="13" s="1"/>
  <c r="E311" i="13"/>
  <c r="AQ310" i="13"/>
  <c r="AN310" i="13"/>
  <c r="AK310" i="13"/>
  <c r="AH310" i="13"/>
  <c r="AE310" i="13"/>
  <c r="AB310" i="13"/>
  <c r="Y310" i="13"/>
  <c r="V310" i="13"/>
  <c r="S310" i="13"/>
  <c r="P310" i="13"/>
  <c r="M310" i="13"/>
  <c r="J310" i="13"/>
  <c r="F310" i="13"/>
  <c r="G310" i="13" s="1"/>
  <c r="E310" i="13"/>
  <c r="AQ309" i="13"/>
  <c r="AN309" i="13"/>
  <c r="AK309" i="13"/>
  <c r="AH309" i="13"/>
  <c r="AE309" i="13"/>
  <c r="AB309" i="13"/>
  <c r="Y309" i="13"/>
  <c r="V309" i="13"/>
  <c r="S309" i="13"/>
  <c r="P309" i="13"/>
  <c r="M309" i="13"/>
  <c r="J309" i="13"/>
  <c r="F309" i="13"/>
  <c r="G309" i="13" s="1"/>
  <c r="E309" i="13"/>
  <c r="AQ308" i="13"/>
  <c r="AN308" i="13"/>
  <c r="AK308" i="13"/>
  <c r="AH308" i="13"/>
  <c r="AE308" i="13"/>
  <c r="AB308" i="13"/>
  <c r="Y308" i="13"/>
  <c r="V308" i="13"/>
  <c r="S308" i="13"/>
  <c r="P308" i="13"/>
  <c r="M308" i="13"/>
  <c r="J308" i="13"/>
  <c r="F308" i="13"/>
  <c r="G308" i="13" s="1"/>
  <c r="E308" i="13"/>
  <c r="AP307" i="13"/>
  <c r="AQ307" i="13" s="1"/>
  <c r="AO307" i="13"/>
  <c r="AM307" i="13"/>
  <c r="AN307" i="13" s="1"/>
  <c r="AL307" i="13"/>
  <c r="AJ307" i="13"/>
  <c r="AK307" i="13" s="1"/>
  <c r="AI307" i="13"/>
  <c r="AG307" i="13"/>
  <c r="AH307" i="13" s="1"/>
  <c r="AF307" i="13"/>
  <c r="AD307" i="13"/>
  <c r="AE307" i="13" s="1"/>
  <c r="AC307" i="13"/>
  <c r="AA307" i="13"/>
  <c r="AB307" i="13" s="1"/>
  <c r="Z307" i="13"/>
  <c r="X307" i="13"/>
  <c r="Y307" i="13" s="1"/>
  <c r="W307" i="13"/>
  <c r="U307" i="13"/>
  <c r="V307" i="13" s="1"/>
  <c r="T307" i="13"/>
  <c r="R307" i="13"/>
  <c r="S307" i="13" s="1"/>
  <c r="Q307" i="13"/>
  <c r="O307" i="13"/>
  <c r="P307" i="13" s="1"/>
  <c r="N307" i="13"/>
  <c r="L307" i="13"/>
  <c r="K307" i="13"/>
  <c r="I307" i="13"/>
  <c r="J307" i="13" s="1"/>
  <c r="H307" i="13"/>
  <c r="K243" i="13"/>
  <c r="L243" i="13"/>
  <c r="N243" i="13"/>
  <c r="O243" i="13"/>
  <c r="P243" i="13" s="1"/>
  <c r="Q243" i="13"/>
  <c r="R243" i="13"/>
  <c r="S243" i="13" s="1"/>
  <c r="T243" i="13"/>
  <c r="U243" i="13"/>
  <c r="V243" i="13" s="1"/>
  <c r="W243" i="13"/>
  <c r="X243" i="13"/>
  <c r="Y243" i="13" s="1"/>
  <c r="Z243" i="13"/>
  <c r="AA243" i="13"/>
  <c r="AB243" i="13" s="1"/>
  <c r="AC243" i="13"/>
  <c r="AC323" i="13" s="1"/>
  <c r="AD243" i="13"/>
  <c r="AE243" i="13" s="1"/>
  <c r="AF243" i="13"/>
  <c r="AG243" i="13"/>
  <c r="AH243" i="13" s="1"/>
  <c r="AI243" i="13"/>
  <c r="AJ243" i="13"/>
  <c r="AK243" i="13" s="1"/>
  <c r="AL243" i="13"/>
  <c r="AM243" i="13"/>
  <c r="AN243" i="13" s="1"/>
  <c r="AO243" i="13"/>
  <c r="AP243" i="13"/>
  <c r="AQ243" i="13" s="1"/>
  <c r="K244" i="13"/>
  <c r="L244" i="13"/>
  <c r="M244" i="13" s="1"/>
  <c r="N244" i="13"/>
  <c r="O244" i="13"/>
  <c r="P244" i="13" s="1"/>
  <c r="Q244" i="13"/>
  <c r="R244" i="13"/>
  <c r="S244" i="13" s="1"/>
  <c r="T244" i="13"/>
  <c r="U244" i="13"/>
  <c r="V244" i="13" s="1"/>
  <c r="W244" i="13"/>
  <c r="X244" i="13"/>
  <c r="Y244" i="13" s="1"/>
  <c r="Z244" i="13"/>
  <c r="AA244" i="13"/>
  <c r="AB244" i="13" s="1"/>
  <c r="AC244" i="13"/>
  <c r="AD244" i="13"/>
  <c r="AE244" i="13" s="1"/>
  <c r="AF244" i="13"/>
  <c r="AG244" i="13"/>
  <c r="AH244" i="13" s="1"/>
  <c r="AI244" i="13"/>
  <c r="AJ244" i="13"/>
  <c r="AK244" i="13" s="1"/>
  <c r="AL244" i="13"/>
  <c r="AM244" i="13"/>
  <c r="AN244" i="13" s="1"/>
  <c r="AO244" i="13"/>
  <c r="AP244" i="13"/>
  <c r="AQ244" i="13" s="1"/>
  <c r="K245" i="13"/>
  <c r="L245" i="13"/>
  <c r="M245" i="13" s="1"/>
  <c r="N245" i="13"/>
  <c r="O245" i="13"/>
  <c r="Q245" i="13"/>
  <c r="R245" i="13"/>
  <c r="S245" i="13" s="1"/>
  <c r="T245" i="13"/>
  <c r="U245" i="13"/>
  <c r="V245" i="13" s="1"/>
  <c r="W245" i="13"/>
  <c r="X245" i="13"/>
  <c r="Y245" i="13" s="1"/>
  <c r="Z245" i="13"/>
  <c r="AA245" i="13"/>
  <c r="AC245" i="13"/>
  <c r="AD245" i="13"/>
  <c r="AE245" i="13" s="1"/>
  <c r="AF245" i="13"/>
  <c r="AG245" i="13"/>
  <c r="AH245" i="13" s="1"/>
  <c r="AI245" i="13"/>
  <c r="AJ245" i="13"/>
  <c r="AK245" i="13" s="1"/>
  <c r="AL245" i="13"/>
  <c r="AM245" i="13"/>
  <c r="AO245" i="13"/>
  <c r="AP245" i="13"/>
  <c r="AQ245" i="13" s="1"/>
  <c r="K246" i="13"/>
  <c r="L246" i="13"/>
  <c r="M246" i="13" s="1"/>
  <c r="N246" i="13"/>
  <c r="O246" i="13"/>
  <c r="P246" i="13" s="1"/>
  <c r="Q246" i="13"/>
  <c r="R246" i="13"/>
  <c r="S246" i="13" s="1"/>
  <c r="T246" i="13"/>
  <c r="U246" i="13"/>
  <c r="V246" i="13" s="1"/>
  <c r="W246" i="13"/>
  <c r="X246" i="13"/>
  <c r="Y246" i="13" s="1"/>
  <c r="Z246" i="13"/>
  <c r="AA246" i="13"/>
  <c r="AB246" i="13" s="1"/>
  <c r="AC246" i="13"/>
  <c r="AD246" i="13"/>
  <c r="AE246" i="13" s="1"/>
  <c r="AF246" i="13"/>
  <c r="AG246" i="13"/>
  <c r="AH246" i="13" s="1"/>
  <c r="AI246" i="13"/>
  <c r="AJ246" i="13"/>
  <c r="AK246" i="13" s="1"/>
  <c r="AL246" i="13"/>
  <c r="AM246" i="13"/>
  <c r="AN246" i="13" s="1"/>
  <c r="AO246" i="13"/>
  <c r="AP246" i="13"/>
  <c r="AQ246" i="13" s="1"/>
  <c r="I243" i="13"/>
  <c r="I244" i="13"/>
  <c r="I245" i="13"/>
  <c r="I246" i="13"/>
  <c r="H244" i="13"/>
  <c r="H245" i="13"/>
  <c r="H246" i="13"/>
  <c r="H243" i="13"/>
  <c r="AQ251" i="13"/>
  <c r="AN251" i="13"/>
  <c r="AK251" i="13"/>
  <c r="AH251" i="13"/>
  <c r="AE251" i="13"/>
  <c r="AB251" i="13"/>
  <c r="Y251" i="13"/>
  <c r="V251" i="13"/>
  <c r="S251" i="13"/>
  <c r="P251" i="13"/>
  <c r="M251" i="13"/>
  <c r="J251" i="13"/>
  <c r="F251" i="13"/>
  <c r="G251" i="13" s="1"/>
  <c r="E251" i="13"/>
  <c r="AQ250" i="13"/>
  <c r="AN250" i="13"/>
  <c r="AK250" i="13"/>
  <c r="AH250" i="13"/>
  <c r="AE250" i="13"/>
  <c r="AB250" i="13"/>
  <c r="Y250" i="13"/>
  <c r="V250" i="13"/>
  <c r="S250" i="13"/>
  <c r="P250" i="13"/>
  <c r="M250" i="13"/>
  <c r="J250" i="13"/>
  <c r="F250" i="13"/>
  <c r="G250" i="13" s="1"/>
  <c r="E250" i="13"/>
  <c r="AQ249" i="13"/>
  <c r="AN249" i="13"/>
  <c r="AK249" i="13"/>
  <c r="AH249" i="13"/>
  <c r="AE249" i="13"/>
  <c r="AB249" i="13"/>
  <c r="Y249" i="13"/>
  <c r="V249" i="13"/>
  <c r="S249" i="13"/>
  <c r="P249" i="13"/>
  <c r="M249" i="13"/>
  <c r="J249" i="13"/>
  <c r="F249" i="13"/>
  <c r="G249" i="13" s="1"/>
  <c r="E249" i="13"/>
  <c r="AQ248" i="13"/>
  <c r="AN248" i="13"/>
  <c r="AK248" i="13"/>
  <c r="AH248" i="13"/>
  <c r="AE248" i="13"/>
  <c r="AB248" i="13"/>
  <c r="Y248" i="13"/>
  <c r="V248" i="13"/>
  <c r="S248" i="13"/>
  <c r="P248" i="13"/>
  <c r="M248" i="13"/>
  <c r="J248" i="13"/>
  <c r="F248" i="13"/>
  <c r="G248" i="13" s="1"/>
  <c r="E248" i="13"/>
  <c r="AP247" i="13"/>
  <c r="AQ247" i="13" s="1"/>
  <c r="AO247" i="13"/>
  <c r="AM247" i="13"/>
  <c r="AN247" i="13" s="1"/>
  <c r="AL247" i="13"/>
  <c r="AJ247" i="13"/>
  <c r="AK247" i="13" s="1"/>
  <c r="AI247" i="13"/>
  <c r="AG247" i="13"/>
  <c r="AH247" i="13" s="1"/>
  <c r="AF247" i="13"/>
  <c r="AD247" i="13"/>
  <c r="AE247" i="13" s="1"/>
  <c r="AC247" i="13"/>
  <c r="AA247" i="13"/>
  <c r="AB247" i="13" s="1"/>
  <c r="Z247" i="13"/>
  <c r="X247" i="13"/>
  <c r="Y247" i="13" s="1"/>
  <c r="W247" i="13"/>
  <c r="U247" i="13"/>
  <c r="V247" i="13" s="1"/>
  <c r="T247" i="13"/>
  <c r="R247" i="13"/>
  <c r="S247" i="13" s="1"/>
  <c r="Q247" i="13"/>
  <c r="O247" i="13"/>
  <c r="P247" i="13" s="1"/>
  <c r="N247" i="13"/>
  <c r="L247" i="13"/>
  <c r="K247" i="13"/>
  <c r="I247" i="13"/>
  <c r="J247" i="13" s="1"/>
  <c r="H247" i="13"/>
  <c r="K207" i="13"/>
  <c r="L207" i="13"/>
  <c r="M207" i="13" s="1"/>
  <c r="N207" i="13"/>
  <c r="O207" i="13"/>
  <c r="Q207" i="13"/>
  <c r="R207" i="13"/>
  <c r="S207" i="13" s="1"/>
  <c r="T207" i="13"/>
  <c r="U207" i="13"/>
  <c r="V207" i="13" s="1"/>
  <c r="W207" i="13"/>
  <c r="X207" i="13"/>
  <c r="Y207" i="13" s="1"/>
  <c r="Z207" i="13"/>
  <c r="AA207" i="13"/>
  <c r="AC207" i="13"/>
  <c r="AD207" i="13"/>
  <c r="AE207" i="13" s="1"/>
  <c r="AF207" i="13"/>
  <c r="AG207" i="13"/>
  <c r="AH207" i="13" s="1"/>
  <c r="AI207" i="13"/>
  <c r="AJ207" i="13"/>
  <c r="AL207" i="13"/>
  <c r="AM207" i="13"/>
  <c r="AO207" i="13"/>
  <c r="AP207" i="13"/>
  <c r="AQ207" i="13" s="1"/>
  <c r="K208" i="13"/>
  <c r="L208" i="13"/>
  <c r="M208" i="13" s="1"/>
  <c r="N208" i="13"/>
  <c r="O208" i="13"/>
  <c r="P208" i="13" s="1"/>
  <c r="Q208" i="13"/>
  <c r="R208" i="13"/>
  <c r="S208" i="13" s="1"/>
  <c r="T208" i="13"/>
  <c r="U208" i="13"/>
  <c r="V208" i="13" s="1"/>
  <c r="W208" i="13"/>
  <c r="X208" i="13"/>
  <c r="Y208" i="13" s="1"/>
  <c r="Z208" i="13"/>
  <c r="AA208" i="13"/>
  <c r="AB208" i="13" s="1"/>
  <c r="AC208" i="13"/>
  <c r="AD208" i="13"/>
  <c r="AE208" i="13" s="1"/>
  <c r="AF208" i="13"/>
  <c r="AG208" i="13"/>
  <c r="AH208" i="13" s="1"/>
  <c r="AI208" i="13"/>
  <c r="AJ208" i="13"/>
  <c r="AK208" i="13" s="1"/>
  <c r="AL208" i="13"/>
  <c r="AM208" i="13"/>
  <c r="AN208" i="13" s="1"/>
  <c r="AO208" i="13"/>
  <c r="AP208" i="13"/>
  <c r="AQ208" i="13" s="1"/>
  <c r="P209" i="13"/>
  <c r="Y209" i="13"/>
  <c r="AB209" i="13"/>
  <c r="AE209" i="13"/>
  <c r="AH209" i="13"/>
  <c r="AK209" i="13"/>
  <c r="AN209" i="13"/>
  <c r="AQ209" i="13"/>
  <c r="K210" i="13"/>
  <c r="L210" i="13"/>
  <c r="M210" i="13" s="1"/>
  <c r="N210" i="13"/>
  <c r="O210" i="13"/>
  <c r="P210" i="13" s="1"/>
  <c r="Q210" i="13"/>
  <c r="R210" i="13"/>
  <c r="S210" i="13" s="1"/>
  <c r="T210" i="13"/>
  <c r="U210" i="13"/>
  <c r="V210" i="13" s="1"/>
  <c r="W210" i="13"/>
  <c r="X210" i="13"/>
  <c r="Y210" i="13" s="1"/>
  <c r="Z210" i="13"/>
  <c r="AA210" i="13"/>
  <c r="AB210" i="13" s="1"/>
  <c r="AC210" i="13"/>
  <c r="AD210" i="13"/>
  <c r="AE210" i="13" s="1"/>
  <c r="AF210" i="13"/>
  <c r="AG210" i="13"/>
  <c r="AH210" i="13" s="1"/>
  <c r="AI210" i="13"/>
  <c r="AJ210" i="13"/>
  <c r="AK210" i="13" s="1"/>
  <c r="AL210" i="13"/>
  <c r="AM210" i="13"/>
  <c r="AN210" i="13" s="1"/>
  <c r="AO210" i="13"/>
  <c r="AP210" i="13"/>
  <c r="AQ210" i="13" s="1"/>
  <c r="I207" i="13"/>
  <c r="J207" i="13" s="1"/>
  <c r="I208" i="13"/>
  <c r="J209" i="13"/>
  <c r="I210" i="13"/>
  <c r="J210" i="13" s="1"/>
  <c r="H208" i="13"/>
  <c r="H210" i="13"/>
  <c r="H207" i="13"/>
  <c r="AQ230" i="13"/>
  <c r="AN230" i="13"/>
  <c r="AK230" i="13"/>
  <c r="AH230" i="13"/>
  <c r="AE230" i="13"/>
  <c r="AB230" i="13"/>
  <c r="Y230" i="13"/>
  <c r="V230" i="13"/>
  <c r="S230" i="13"/>
  <c r="P230" i="13"/>
  <c r="M230" i="13"/>
  <c r="J230" i="13"/>
  <c r="F230" i="13"/>
  <c r="G230" i="13" s="1"/>
  <c r="E230" i="13"/>
  <c r="AQ229" i="13"/>
  <c r="AN229" i="13"/>
  <c r="AK229" i="13"/>
  <c r="AH229" i="13"/>
  <c r="AE229" i="13"/>
  <c r="AB229" i="13"/>
  <c r="Y229" i="13"/>
  <c r="V229" i="13"/>
  <c r="S229" i="13"/>
  <c r="P229" i="13"/>
  <c r="M229" i="13"/>
  <c r="J229" i="13"/>
  <c r="F229" i="13"/>
  <c r="E229" i="13"/>
  <c r="AQ228" i="13"/>
  <c r="AN228" i="13"/>
  <c r="AK228" i="13"/>
  <c r="AH228" i="13"/>
  <c r="AE228" i="13"/>
  <c r="AB228" i="13"/>
  <c r="Y228" i="13"/>
  <c r="V228" i="13"/>
  <c r="S228" i="13"/>
  <c r="P228" i="13"/>
  <c r="M228" i="13"/>
  <c r="J228" i="13"/>
  <c r="F228" i="13"/>
  <c r="G228" i="13" s="1"/>
  <c r="E228" i="13"/>
  <c r="AQ227" i="13"/>
  <c r="AN227" i="13"/>
  <c r="AK227" i="13"/>
  <c r="AH227" i="13"/>
  <c r="AE227" i="13"/>
  <c r="AB227" i="13"/>
  <c r="Y227" i="13"/>
  <c r="V227" i="13"/>
  <c r="S227" i="13"/>
  <c r="P227" i="13"/>
  <c r="M227" i="13"/>
  <c r="J227" i="13"/>
  <c r="F227" i="13"/>
  <c r="G227" i="13" s="1"/>
  <c r="E227" i="13"/>
  <c r="AP226" i="13"/>
  <c r="AQ226" i="13" s="1"/>
  <c r="AO226" i="13"/>
  <c r="AM226" i="13"/>
  <c r="AN226" i="13" s="1"/>
  <c r="AL226" i="13"/>
  <c r="AJ226" i="13"/>
  <c r="AK226" i="13" s="1"/>
  <c r="AI226" i="13"/>
  <c r="AG226" i="13"/>
  <c r="AH226" i="13" s="1"/>
  <c r="AF226" i="13"/>
  <c r="AD226" i="13"/>
  <c r="AE226" i="13" s="1"/>
  <c r="AC226" i="13"/>
  <c r="AA226" i="13"/>
  <c r="AB226" i="13" s="1"/>
  <c r="Z226" i="13"/>
  <c r="X226" i="13"/>
  <c r="Y226" i="13" s="1"/>
  <c r="W226" i="13"/>
  <c r="U226" i="13"/>
  <c r="T226" i="13"/>
  <c r="R226" i="13"/>
  <c r="S226" i="13" s="1"/>
  <c r="Q226" i="13"/>
  <c r="O226" i="13"/>
  <c r="P226" i="13" s="1"/>
  <c r="N226" i="13"/>
  <c r="L226" i="13"/>
  <c r="K226" i="13"/>
  <c r="I226" i="13"/>
  <c r="J226" i="13" s="1"/>
  <c r="H226" i="13"/>
  <c r="K182" i="13"/>
  <c r="L182" i="13"/>
  <c r="N182" i="13"/>
  <c r="O182" i="13"/>
  <c r="Q182" i="13"/>
  <c r="R182" i="13"/>
  <c r="T182" i="13"/>
  <c r="U182" i="13"/>
  <c r="W182" i="13"/>
  <c r="X182" i="13"/>
  <c r="Z182" i="13"/>
  <c r="AA182" i="13"/>
  <c r="AC182" i="13"/>
  <c r="AD182" i="13"/>
  <c r="AE182" i="13" s="1"/>
  <c r="AF182" i="13"/>
  <c r="AG182" i="13"/>
  <c r="AI182" i="13"/>
  <c r="AJ182" i="13"/>
  <c r="AK182" i="13" s="1"/>
  <c r="AL182" i="13"/>
  <c r="AM182" i="13"/>
  <c r="AO182" i="13"/>
  <c r="AP182" i="13"/>
  <c r="K183" i="13"/>
  <c r="L183" i="13"/>
  <c r="N183" i="13"/>
  <c r="O183" i="13"/>
  <c r="Q183" i="13"/>
  <c r="R183" i="13"/>
  <c r="S183" i="13" s="1"/>
  <c r="T183" i="13"/>
  <c r="U183" i="13"/>
  <c r="V183" i="13" s="1"/>
  <c r="W183" i="13"/>
  <c r="X183" i="13"/>
  <c r="Y183" i="13" s="1"/>
  <c r="Z183" i="13"/>
  <c r="AA183" i="13"/>
  <c r="AC183" i="13"/>
  <c r="AD183" i="13"/>
  <c r="AE183" i="13" s="1"/>
  <c r="AF183" i="13"/>
  <c r="AG183" i="13"/>
  <c r="AI183" i="13"/>
  <c r="AJ183" i="13"/>
  <c r="AL183" i="13"/>
  <c r="AM183" i="13"/>
  <c r="AO183" i="13"/>
  <c r="AP183" i="13"/>
  <c r="K184" i="13"/>
  <c r="L184" i="13"/>
  <c r="M184" i="13" s="1"/>
  <c r="N184" i="13"/>
  <c r="O184" i="13"/>
  <c r="Q184" i="13"/>
  <c r="R184" i="13"/>
  <c r="T184" i="13"/>
  <c r="U184" i="13"/>
  <c r="W184" i="13"/>
  <c r="X184" i="13"/>
  <c r="Z184" i="13"/>
  <c r="AA184" i="13"/>
  <c r="AC184" i="13"/>
  <c r="AD184" i="13"/>
  <c r="AF184" i="13"/>
  <c r="AG184" i="13"/>
  <c r="AH184" i="13" s="1"/>
  <c r="AI184" i="13"/>
  <c r="AJ184" i="13"/>
  <c r="AK184" i="13" s="1"/>
  <c r="AL184" i="13"/>
  <c r="AM184" i="13"/>
  <c r="AN184" i="13" s="1"/>
  <c r="AO184" i="13"/>
  <c r="AP184" i="13"/>
  <c r="K185" i="13"/>
  <c r="L185" i="13"/>
  <c r="M185" i="13" s="1"/>
  <c r="N185" i="13"/>
  <c r="O185" i="13"/>
  <c r="Q185" i="13"/>
  <c r="R185" i="13"/>
  <c r="T185" i="13"/>
  <c r="U185" i="13"/>
  <c r="W185" i="13"/>
  <c r="X185" i="13"/>
  <c r="Z185" i="13"/>
  <c r="AA185" i="13"/>
  <c r="AC185" i="13"/>
  <c r="AD185" i="13"/>
  <c r="AE185" i="13" s="1"/>
  <c r="AF185" i="13"/>
  <c r="AG185" i="13"/>
  <c r="AH185" i="13" s="1"/>
  <c r="AI185" i="13"/>
  <c r="AJ185" i="13"/>
  <c r="AK185" i="13" s="1"/>
  <c r="AL185" i="13"/>
  <c r="AM185" i="13"/>
  <c r="AO185" i="13"/>
  <c r="AP185" i="13"/>
  <c r="I182" i="13"/>
  <c r="J182" i="13" s="1"/>
  <c r="I183" i="13"/>
  <c r="J183" i="13" s="1"/>
  <c r="I184" i="13"/>
  <c r="J184" i="13" s="1"/>
  <c r="I185" i="13"/>
  <c r="H183" i="13"/>
  <c r="H184" i="13"/>
  <c r="H185" i="13"/>
  <c r="H182" i="13"/>
  <c r="AQ200" i="13"/>
  <c r="AN200" i="13"/>
  <c r="AK200" i="13"/>
  <c r="AH200" i="13"/>
  <c r="AE200" i="13"/>
  <c r="AB200" i="13"/>
  <c r="Y200" i="13"/>
  <c r="V200" i="13"/>
  <c r="S200" i="13"/>
  <c r="P200" i="13"/>
  <c r="M200" i="13"/>
  <c r="J200" i="13"/>
  <c r="F200" i="13"/>
  <c r="G200" i="13" s="1"/>
  <c r="E200" i="13"/>
  <c r="AQ199" i="13"/>
  <c r="AN199" i="13"/>
  <c r="AK199" i="13"/>
  <c r="AH199" i="13"/>
  <c r="AE199" i="13"/>
  <c r="AB199" i="13"/>
  <c r="Y199" i="13"/>
  <c r="V199" i="13"/>
  <c r="S199" i="13"/>
  <c r="P199" i="13"/>
  <c r="M199" i="13"/>
  <c r="J199" i="13"/>
  <c r="F199" i="13"/>
  <c r="G199" i="13" s="1"/>
  <c r="E199" i="13"/>
  <c r="AQ198" i="13"/>
  <c r="AN198" i="13"/>
  <c r="AK198" i="13"/>
  <c r="AH198" i="13"/>
  <c r="AE198" i="13"/>
  <c r="AB198" i="13"/>
  <c r="Y198" i="13"/>
  <c r="V198" i="13"/>
  <c r="S198" i="13"/>
  <c r="P198" i="13"/>
  <c r="M198" i="13"/>
  <c r="J198" i="13"/>
  <c r="F198" i="13"/>
  <c r="G198" i="13" s="1"/>
  <c r="E198" i="13"/>
  <c r="AQ197" i="13"/>
  <c r="AN197" i="13"/>
  <c r="AK197" i="13"/>
  <c r="AH197" i="13"/>
  <c r="AE197" i="13"/>
  <c r="AB197" i="13"/>
  <c r="Y197" i="13"/>
  <c r="V197" i="13"/>
  <c r="S197" i="13"/>
  <c r="P197" i="13"/>
  <c r="M197" i="13"/>
  <c r="J197" i="13"/>
  <c r="F197" i="13"/>
  <c r="G197" i="13" s="1"/>
  <c r="E197" i="13"/>
  <c r="AP196" i="13"/>
  <c r="AQ196" i="13" s="1"/>
  <c r="AO196" i="13"/>
  <c r="AM196" i="13"/>
  <c r="AN196" i="13" s="1"/>
  <c r="AL196" i="13"/>
  <c r="AJ196" i="13"/>
  <c r="AK196" i="13" s="1"/>
  <c r="AI196" i="13"/>
  <c r="AG196" i="13"/>
  <c r="AH196" i="13" s="1"/>
  <c r="AF196" i="13"/>
  <c r="AD196" i="13"/>
  <c r="AE196" i="13" s="1"/>
  <c r="AC196" i="13"/>
  <c r="AA196" i="13"/>
  <c r="AB196" i="13" s="1"/>
  <c r="Z196" i="13"/>
  <c r="X196" i="13"/>
  <c r="Y196" i="13" s="1"/>
  <c r="W196" i="13"/>
  <c r="U196" i="13"/>
  <c r="V196" i="13" s="1"/>
  <c r="T196" i="13"/>
  <c r="R196" i="13"/>
  <c r="S196" i="13" s="1"/>
  <c r="Q196" i="13"/>
  <c r="O196" i="13"/>
  <c r="P196" i="13" s="1"/>
  <c r="N196" i="13"/>
  <c r="L196" i="13"/>
  <c r="K196" i="13"/>
  <c r="I196" i="13"/>
  <c r="J196" i="13" s="1"/>
  <c r="H196" i="13"/>
  <c r="AQ190" i="13"/>
  <c r="AN190" i="13"/>
  <c r="AK190" i="13"/>
  <c r="AH190" i="13"/>
  <c r="AE190" i="13"/>
  <c r="AB190" i="13"/>
  <c r="Y190" i="13"/>
  <c r="V190" i="13"/>
  <c r="S190" i="13"/>
  <c r="P190" i="13"/>
  <c r="M190" i="13"/>
  <c r="J190" i="13"/>
  <c r="F190" i="13"/>
  <c r="G190" i="13" s="1"/>
  <c r="E190" i="13"/>
  <c r="AQ189" i="13"/>
  <c r="AN189" i="13"/>
  <c r="AK189" i="13"/>
  <c r="AH189" i="13"/>
  <c r="AE189" i="13"/>
  <c r="AB189" i="13"/>
  <c r="Y189" i="13"/>
  <c r="V189" i="13"/>
  <c r="S189" i="13"/>
  <c r="P189" i="13"/>
  <c r="M189" i="13"/>
  <c r="J189" i="13"/>
  <c r="F189" i="13"/>
  <c r="G189" i="13" s="1"/>
  <c r="E189" i="13"/>
  <c r="AQ188" i="13"/>
  <c r="AN188" i="13"/>
  <c r="AK188" i="13"/>
  <c r="AH188" i="13"/>
  <c r="AE188" i="13"/>
  <c r="AB188" i="13"/>
  <c r="Y188" i="13"/>
  <c r="V188" i="13"/>
  <c r="S188" i="13"/>
  <c r="P188" i="13"/>
  <c r="M188" i="13"/>
  <c r="J188" i="13"/>
  <c r="F188" i="13"/>
  <c r="G188" i="13" s="1"/>
  <c r="E188" i="13"/>
  <c r="AQ187" i="13"/>
  <c r="AN187" i="13"/>
  <c r="AK187" i="13"/>
  <c r="AH187" i="13"/>
  <c r="AE187" i="13"/>
  <c r="AB187" i="13"/>
  <c r="Y187" i="13"/>
  <c r="V187" i="13"/>
  <c r="S187" i="13"/>
  <c r="P187" i="13"/>
  <c r="M187" i="13"/>
  <c r="J187" i="13"/>
  <c r="F187" i="13"/>
  <c r="G187" i="13" s="1"/>
  <c r="E187" i="13"/>
  <c r="AP186" i="13"/>
  <c r="AQ186" i="13" s="1"/>
  <c r="AO186" i="13"/>
  <c r="AM186" i="13"/>
  <c r="AN186" i="13" s="1"/>
  <c r="AL186" i="13"/>
  <c r="AJ186" i="13"/>
  <c r="AK186" i="13" s="1"/>
  <c r="AI186" i="13"/>
  <c r="AG186" i="13"/>
  <c r="AH186" i="13" s="1"/>
  <c r="AF186" i="13"/>
  <c r="AD186" i="13"/>
  <c r="AE186" i="13" s="1"/>
  <c r="AC186" i="13"/>
  <c r="AA186" i="13"/>
  <c r="AB186" i="13" s="1"/>
  <c r="Z186" i="13"/>
  <c r="X186" i="13"/>
  <c r="Y186" i="13" s="1"/>
  <c r="W186" i="13"/>
  <c r="U186" i="13"/>
  <c r="V186" i="13" s="1"/>
  <c r="T186" i="13"/>
  <c r="R186" i="13"/>
  <c r="S186" i="13" s="1"/>
  <c r="Q186" i="13"/>
  <c r="O186" i="13"/>
  <c r="P186" i="13" s="1"/>
  <c r="N186" i="13"/>
  <c r="L186" i="13"/>
  <c r="K186" i="13"/>
  <c r="I186" i="13"/>
  <c r="J186" i="13" s="1"/>
  <c r="H186" i="13"/>
  <c r="AQ205" i="13"/>
  <c r="AN205" i="13"/>
  <c r="AK205" i="13"/>
  <c r="AH205" i="13"/>
  <c r="AE205" i="13"/>
  <c r="AB205" i="13"/>
  <c r="Y205" i="13"/>
  <c r="V205" i="13"/>
  <c r="S205" i="13"/>
  <c r="P205" i="13"/>
  <c r="M205" i="13"/>
  <c r="J205" i="13"/>
  <c r="F205" i="13"/>
  <c r="G205" i="13" s="1"/>
  <c r="E205" i="13"/>
  <c r="AQ204" i="13"/>
  <c r="AN204" i="13"/>
  <c r="AK204" i="13"/>
  <c r="AH204" i="13"/>
  <c r="AE204" i="13"/>
  <c r="AB204" i="13"/>
  <c r="Y204" i="13"/>
  <c r="V204" i="13"/>
  <c r="S204" i="13"/>
  <c r="P204" i="13"/>
  <c r="M204" i="13"/>
  <c r="J204" i="13"/>
  <c r="F204" i="13"/>
  <c r="G204" i="13" s="1"/>
  <c r="E204" i="13"/>
  <c r="AQ203" i="13"/>
  <c r="AN203" i="13"/>
  <c r="AK203" i="13"/>
  <c r="AH203" i="13"/>
  <c r="AE203" i="13"/>
  <c r="AB203" i="13"/>
  <c r="Y203" i="13"/>
  <c r="V203" i="13"/>
  <c r="S203" i="13"/>
  <c r="P203" i="13"/>
  <c r="M203" i="13"/>
  <c r="J203" i="13"/>
  <c r="F203" i="13"/>
  <c r="G203" i="13" s="1"/>
  <c r="E203" i="13"/>
  <c r="AQ202" i="13"/>
  <c r="AN202" i="13"/>
  <c r="AK202" i="13"/>
  <c r="AH202" i="13"/>
  <c r="AE202" i="13"/>
  <c r="AB202" i="13"/>
  <c r="Y202" i="13"/>
  <c r="V202" i="13"/>
  <c r="S202" i="13"/>
  <c r="P202" i="13"/>
  <c r="M202" i="13"/>
  <c r="J202" i="13"/>
  <c r="F202" i="13"/>
  <c r="G202" i="13" s="1"/>
  <c r="E202" i="13"/>
  <c r="AP201" i="13"/>
  <c r="AQ201" i="13" s="1"/>
  <c r="AO201" i="13"/>
  <c r="AM201" i="13"/>
  <c r="AN201" i="13" s="1"/>
  <c r="AL201" i="13"/>
  <c r="AJ201" i="13"/>
  <c r="AK201" i="13" s="1"/>
  <c r="AI201" i="13"/>
  <c r="AG201" i="13"/>
  <c r="AH201" i="13" s="1"/>
  <c r="AF201" i="13"/>
  <c r="AD201" i="13"/>
  <c r="AE201" i="13" s="1"/>
  <c r="AC201" i="13"/>
  <c r="AA201" i="13"/>
  <c r="AB201" i="13" s="1"/>
  <c r="Z201" i="13"/>
  <c r="X201" i="13"/>
  <c r="Y201" i="13" s="1"/>
  <c r="W201" i="13"/>
  <c r="U201" i="13"/>
  <c r="V201" i="13" s="1"/>
  <c r="T201" i="13"/>
  <c r="R201" i="13"/>
  <c r="S201" i="13" s="1"/>
  <c r="Q201" i="13"/>
  <c r="O201" i="13"/>
  <c r="P201" i="13" s="1"/>
  <c r="N201" i="13"/>
  <c r="L201" i="13"/>
  <c r="K201" i="13"/>
  <c r="I201" i="13"/>
  <c r="J201" i="13" s="1"/>
  <c r="H201" i="13"/>
  <c r="K156" i="13"/>
  <c r="L156" i="13"/>
  <c r="M156" i="13" s="1"/>
  <c r="N156" i="13"/>
  <c r="O156" i="13"/>
  <c r="Q156" i="13"/>
  <c r="R156" i="13"/>
  <c r="S156" i="13" s="1"/>
  <c r="T156" i="13"/>
  <c r="U156" i="13"/>
  <c r="W156" i="13"/>
  <c r="X156" i="13"/>
  <c r="Y156" i="13" s="1"/>
  <c r="Z156" i="13"/>
  <c r="AA156" i="13"/>
  <c r="AC156" i="13"/>
  <c r="AD156" i="13"/>
  <c r="AF156" i="13"/>
  <c r="AG156" i="13"/>
  <c r="AH156" i="13" s="1"/>
  <c r="AI156" i="13"/>
  <c r="AJ156" i="13"/>
  <c r="AK156" i="13" s="1"/>
  <c r="AL156" i="13"/>
  <c r="AM156" i="13"/>
  <c r="AO156" i="13"/>
  <c r="AP156" i="13"/>
  <c r="K157" i="13"/>
  <c r="L157" i="13"/>
  <c r="M157" i="13" s="1"/>
  <c r="N157" i="13"/>
  <c r="O157" i="13"/>
  <c r="Q157" i="13"/>
  <c r="R157" i="13"/>
  <c r="T157" i="13"/>
  <c r="U157" i="13"/>
  <c r="V157" i="13" s="1"/>
  <c r="W157" i="13"/>
  <c r="X157" i="13"/>
  <c r="Y157" i="13" s="1"/>
  <c r="Z157" i="13"/>
  <c r="AA157" i="13"/>
  <c r="AB157" i="13" s="1"/>
  <c r="AC157" i="13"/>
  <c r="AD157" i="13"/>
  <c r="AE157" i="13" s="1"/>
  <c r="AF157" i="13"/>
  <c r="AG157" i="13"/>
  <c r="AH157" i="13" s="1"/>
  <c r="AI157" i="13"/>
  <c r="AJ157" i="13"/>
  <c r="AK157" i="13" s="1"/>
  <c r="AL157" i="13"/>
  <c r="AM157" i="13"/>
  <c r="AO157" i="13"/>
  <c r="AP157" i="13"/>
  <c r="AQ157" i="13" s="1"/>
  <c r="K158" i="13"/>
  <c r="L158" i="13"/>
  <c r="M158" i="13" s="1"/>
  <c r="N158" i="13"/>
  <c r="O158" i="13"/>
  <c r="P158" i="13" s="1"/>
  <c r="R158" i="13"/>
  <c r="S158" i="13" s="1"/>
  <c r="T158" i="13"/>
  <c r="U158" i="13"/>
  <c r="W158" i="13"/>
  <c r="X158" i="13"/>
  <c r="Y158" i="13" s="1"/>
  <c r="Z158" i="13"/>
  <c r="AA158" i="13"/>
  <c r="AC158" i="13"/>
  <c r="AD158" i="13"/>
  <c r="AF158" i="13"/>
  <c r="AG158" i="13"/>
  <c r="AH158" i="13" s="1"/>
  <c r="AI158" i="13"/>
  <c r="AJ158" i="13"/>
  <c r="AK158" i="13" s="1"/>
  <c r="AL158" i="13"/>
  <c r="AM158" i="13"/>
  <c r="AN158" i="13" s="1"/>
  <c r="AO158" i="13"/>
  <c r="AP158" i="13"/>
  <c r="AQ158" i="13" s="1"/>
  <c r="K159" i="13"/>
  <c r="L159" i="13"/>
  <c r="M159" i="13" s="1"/>
  <c r="N159" i="13"/>
  <c r="O159" i="13"/>
  <c r="P159" i="13" s="1"/>
  <c r="Q159" i="13"/>
  <c r="R159" i="13"/>
  <c r="T159" i="13"/>
  <c r="U159" i="13"/>
  <c r="W159" i="13"/>
  <c r="X159" i="13"/>
  <c r="Y159" i="13" s="1"/>
  <c r="Z159" i="13"/>
  <c r="AA159" i="13"/>
  <c r="AC159" i="13"/>
  <c r="AD159" i="13"/>
  <c r="AF159" i="13"/>
  <c r="AG159" i="13"/>
  <c r="AH159" i="13" s="1"/>
  <c r="AI159" i="13"/>
  <c r="AJ159" i="13"/>
  <c r="AK159" i="13" s="1"/>
  <c r="AL159" i="13"/>
  <c r="AM159" i="13"/>
  <c r="AO159" i="13"/>
  <c r="AP159" i="13"/>
  <c r="AQ159" i="13" s="1"/>
  <c r="I156" i="13"/>
  <c r="J156" i="13" s="1"/>
  <c r="I157" i="13"/>
  <c r="J157" i="13" s="1"/>
  <c r="I158" i="13"/>
  <c r="J158" i="13" s="1"/>
  <c r="I159" i="13"/>
  <c r="J159" i="13" s="1"/>
  <c r="H157" i="13"/>
  <c r="H158" i="13"/>
  <c r="H159" i="13"/>
  <c r="H156" i="13"/>
  <c r="AQ164" i="13"/>
  <c r="AN164" i="13"/>
  <c r="AK164" i="13"/>
  <c r="AH164" i="13"/>
  <c r="AE164" i="13"/>
  <c r="AB164" i="13"/>
  <c r="Y164" i="13"/>
  <c r="V164" i="13"/>
  <c r="S164" i="13"/>
  <c r="P164" i="13"/>
  <c r="M164" i="13"/>
  <c r="J164" i="13"/>
  <c r="F164" i="13"/>
  <c r="G164" i="13" s="1"/>
  <c r="E164" i="13"/>
  <c r="AQ163" i="13"/>
  <c r="AN163" i="13"/>
  <c r="AK163" i="13"/>
  <c r="AH163" i="13"/>
  <c r="AE163" i="13"/>
  <c r="AB163" i="13"/>
  <c r="Y163" i="13"/>
  <c r="V163" i="13"/>
  <c r="S163" i="13"/>
  <c r="P163" i="13"/>
  <c r="M163" i="13"/>
  <c r="J163" i="13"/>
  <c r="F163" i="13"/>
  <c r="E163" i="13"/>
  <c r="AQ162" i="13"/>
  <c r="AN162" i="13"/>
  <c r="AK162" i="13"/>
  <c r="AH162" i="13"/>
  <c r="AE162" i="13"/>
  <c r="AB162" i="13"/>
  <c r="Y162" i="13"/>
  <c r="V162" i="13"/>
  <c r="S162" i="13"/>
  <c r="P162" i="13"/>
  <c r="M162" i="13"/>
  <c r="J162" i="13"/>
  <c r="F162" i="13"/>
  <c r="G162" i="13" s="1"/>
  <c r="E162" i="13"/>
  <c r="AQ161" i="13"/>
  <c r="AN161" i="13"/>
  <c r="AK161" i="13"/>
  <c r="AH161" i="13"/>
  <c r="AE161" i="13"/>
  <c r="AB161" i="13"/>
  <c r="Y161" i="13"/>
  <c r="V161" i="13"/>
  <c r="S161" i="13"/>
  <c r="P161" i="13"/>
  <c r="M161" i="13"/>
  <c r="J161" i="13"/>
  <c r="F161" i="13"/>
  <c r="G161" i="13" s="1"/>
  <c r="E161" i="13"/>
  <c r="AP160" i="13"/>
  <c r="AQ160" i="13" s="1"/>
  <c r="AO160" i="13"/>
  <c r="AM160" i="13"/>
  <c r="AN160" i="13" s="1"/>
  <c r="AL160" i="13"/>
  <c r="AJ160" i="13"/>
  <c r="AK160" i="13" s="1"/>
  <c r="AI160" i="13"/>
  <c r="AG160" i="13"/>
  <c r="AH160" i="13" s="1"/>
  <c r="AF160" i="13"/>
  <c r="AD160" i="13"/>
  <c r="AE160" i="13" s="1"/>
  <c r="AC160" i="13"/>
  <c r="AA160" i="13"/>
  <c r="AB160" i="13" s="1"/>
  <c r="Z160" i="13"/>
  <c r="X160" i="13"/>
  <c r="Y160" i="13" s="1"/>
  <c r="W160" i="13"/>
  <c r="U160" i="13"/>
  <c r="V160" i="13" s="1"/>
  <c r="T160" i="13"/>
  <c r="R160" i="13"/>
  <c r="S160" i="13" s="1"/>
  <c r="Q160" i="13"/>
  <c r="O160" i="13"/>
  <c r="P160" i="13" s="1"/>
  <c r="N160" i="13"/>
  <c r="L160" i="13"/>
  <c r="K160" i="13"/>
  <c r="I160" i="13"/>
  <c r="J160" i="13" s="1"/>
  <c r="H160" i="13"/>
  <c r="AQ169" i="13"/>
  <c r="AN169" i="13"/>
  <c r="AK169" i="13"/>
  <c r="AH169" i="13"/>
  <c r="AE169" i="13"/>
  <c r="AB169" i="13"/>
  <c r="Y169" i="13"/>
  <c r="V169" i="13"/>
  <c r="S169" i="13"/>
  <c r="P169" i="13"/>
  <c r="M169" i="13"/>
  <c r="J169" i="13"/>
  <c r="F169" i="13"/>
  <c r="G169" i="13" s="1"/>
  <c r="E169" i="13"/>
  <c r="AQ168" i="13"/>
  <c r="AN168" i="13"/>
  <c r="AK168" i="13"/>
  <c r="AH168" i="13"/>
  <c r="AE168" i="13"/>
  <c r="AB168" i="13"/>
  <c r="Y168" i="13"/>
  <c r="V168" i="13"/>
  <c r="S168" i="13"/>
  <c r="P168" i="13"/>
  <c r="M168" i="13"/>
  <c r="J168" i="13"/>
  <c r="F168" i="13"/>
  <c r="E168" i="13"/>
  <c r="AQ167" i="13"/>
  <c r="AN167" i="13"/>
  <c r="AK167" i="13"/>
  <c r="AH167" i="13"/>
  <c r="AE167" i="13"/>
  <c r="AB167" i="13"/>
  <c r="Y167" i="13"/>
  <c r="V167" i="13"/>
  <c r="S167" i="13"/>
  <c r="P167" i="13"/>
  <c r="M167" i="13"/>
  <c r="J167" i="13"/>
  <c r="F167" i="13"/>
  <c r="G167" i="13" s="1"/>
  <c r="E167" i="13"/>
  <c r="AQ166" i="13"/>
  <c r="AN166" i="13"/>
  <c r="AK166" i="13"/>
  <c r="AH166" i="13"/>
  <c r="AE166" i="13"/>
  <c r="AB166" i="13"/>
  <c r="Y166" i="13"/>
  <c r="V166" i="13"/>
  <c r="S166" i="13"/>
  <c r="P166" i="13"/>
  <c r="M166" i="13"/>
  <c r="J166" i="13"/>
  <c r="F166" i="13"/>
  <c r="G166" i="13" s="1"/>
  <c r="E166" i="13"/>
  <c r="AP165" i="13"/>
  <c r="AQ165" i="13" s="1"/>
  <c r="AO165" i="13"/>
  <c r="AM165" i="13"/>
  <c r="AN165" i="13" s="1"/>
  <c r="AL165" i="13"/>
  <c r="AJ165" i="13"/>
  <c r="AK165" i="13" s="1"/>
  <c r="AI165" i="13"/>
  <c r="AG165" i="13"/>
  <c r="AH165" i="13" s="1"/>
  <c r="AF165" i="13"/>
  <c r="AD165" i="13"/>
  <c r="AE165" i="13" s="1"/>
  <c r="AC165" i="13"/>
  <c r="AA165" i="13"/>
  <c r="AB165" i="13" s="1"/>
  <c r="Z165" i="13"/>
  <c r="X165" i="13"/>
  <c r="Y165" i="13" s="1"/>
  <c r="W165" i="13"/>
  <c r="U165" i="13"/>
  <c r="T165" i="13"/>
  <c r="R165" i="13"/>
  <c r="S165" i="13" s="1"/>
  <c r="Q165" i="13"/>
  <c r="O165" i="13"/>
  <c r="P165" i="13" s="1"/>
  <c r="N165" i="13"/>
  <c r="L165" i="13"/>
  <c r="K165" i="13"/>
  <c r="I165" i="13"/>
  <c r="J165" i="13" s="1"/>
  <c r="H165" i="13"/>
  <c r="K141" i="13"/>
  <c r="L141" i="13"/>
  <c r="M141" i="13" s="1"/>
  <c r="N141" i="13"/>
  <c r="O141" i="13"/>
  <c r="Q141" i="13"/>
  <c r="R141" i="13"/>
  <c r="S141" i="13" s="1"/>
  <c r="T141" i="13"/>
  <c r="U141" i="13"/>
  <c r="W141" i="13"/>
  <c r="X141" i="13"/>
  <c r="Z141" i="13"/>
  <c r="AA141" i="13"/>
  <c r="AC141" i="13"/>
  <c r="AD141" i="13"/>
  <c r="AF141" i="13"/>
  <c r="AG141" i="13"/>
  <c r="AH141" i="13" s="1"/>
  <c r="AI141" i="13"/>
  <c r="AJ141" i="13"/>
  <c r="AK141" i="13" s="1"/>
  <c r="AL141" i="13"/>
  <c r="AM141" i="13"/>
  <c r="AO141" i="13"/>
  <c r="AP141" i="13"/>
  <c r="AQ141" i="13" s="1"/>
  <c r="K142" i="13"/>
  <c r="L142" i="13"/>
  <c r="M142" i="13" s="1"/>
  <c r="N142" i="13"/>
  <c r="O142" i="13"/>
  <c r="P142" i="13" s="1"/>
  <c r="Q142" i="13"/>
  <c r="R142" i="13"/>
  <c r="S142" i="13" s="1"/>
  <c r="T142" i="13"/>
  <c r="U142" i="13"/>
  <c r="V142" i="13" s="1"/>
  <c r="W142" i="13"/>
  <c r="X142" i="13"/>
  <c r="Y142" i="13" s="1"/>
  <c r="Z142" i="13"/>
  <c r="AA142" i="13"/>
  <c r="AB142" i="13" s="1"/>
  <c r="AC142" i="13"/>
  <c r="AD142" i="13"/>
  <c r="AE142" i="13" s="1"/>
  <c r="AF142" i="13"/>
  <c r="AG142" i="13"/>
  <c r="AI142" i="13"/>
  <c r="AJ142" i="13"/>
  <c r="AK142" i="13" s="1"/>
  <c r="AL142" i="13"/>
  <c r="AM142" i="13"/>
  <c r="AN142" i="13" s="1"/>
  <c r="AO142" i="13"/>
  <c r="AP142" i="13"/>
  <c r="AQ142" i="13" s="1"/>
  <c r="K143" i="13"/>
  <c r="L143" i="13"/>
  <c r="N143" i="13"/>
  <c r="O143" i="13"/>
  <c r="Q143" i="13"/>
  <c r="T143" i="13"/>
  <c r="U143" i="13"/>
  <c r="W143" i="13"/>
  <c r="X143" i="13"/>
  <c r="Z143" i="13"/>
  <c r="AA143" i="13"/>
  <c r="AB143" i="13" s="1"/>
  <c r="AC143" i="13"/>
  <c r="AD143" i="13"/>
  <c r="AF143" i="13"/>
  <c r="AG143" i="13"/>
  <c r="AI143" i="13"/>
  <c r="AJ143" i="13"/>
  <c r="AK143" i="13" s="1"/>
  <c r="AL143" i="13"/>
  <c r="AM143" i="13"/>
  <c r="AO143" i="13"/>
  <c r="AP143" i="13"/>
  <c r="AQ143" i="13" s="1"/>
  <c r="K144" i="13"/>
  <c r="L144" i="13"/>
  <c r="M144" i="13" s="1"/>
  <c r="N144" i="13"/>
  <c r="O144" i="13"/>
  <c r="P144" i="13" s="1"/>
  <c r="Q144" i="13"/>
  <c r="R144" i="13"/>
  <c r="S144" i="13" s="1"/>
  <c r="T144" i="13"/>
  <c r="U144" i="13"/>
  <c r="V144" i="13" s="1"/>
  <c r="W144" i="13"/>
  <c r="X144" i="13"/>
  <c r="Y144" i="13" s="1"/>
  <c r="Z144" i="13"/>
  <c r="AA144" i="13"/>
  <c r="AB144" i="13" s="1"/>
  <c r="AC144" i="13"/>
  <c r="AD144" i="13"/>
  <c r="AE144" i="13" s="1"/>
  <c r="AF144" i="13"/>
  <c r="AG144" i="13"/>
  <c r="AH144" i="13" s="1"/>
  <c r="AI144" i="13"/>
  <c r="AJ144" i="13"/>
  <c r="AK144" i="13" s="1"/>
  <c r="AL144" i="13"/>
  <c r="AM144" i="13"/>
  <c r="AN144" i="13" s="1"/>
  <c r="AO144" i="13"/>
  <c r="AP144" i="13"/>
  <c r="AQ144" i="13" s="1"/>
  <c r="I141" i="13"/>
  <c r="J141" i="13" s="1"/>
  <c r="I142" i="13"/>
  <c r="J142" i="13" s="1"/>
  <c r="I143" i="13"/>
  <c r="J143" i="13" s="1"/>
  <c r="I144" i="13"/>
  <c r="J144" i="13" s="1"/>
  <c r="H142" i="13"/>
  <c r="H143" i="13"/>
  <c r="H144" i="13"/>
  <c r="H141" i="13"/>
  <c r="AQ149" i="13"/>
  <c r="AN149" i="13"/>
  <c r="AK149" i="13"/>
  <c r="AH149" i="13"/>
  <c r="AE149" i="13"/>
  <c r="AB149" i="13"/>
  <c r="Y149" i="13"/>
  <c r="V149" i="13"/>
  <c r="S149" i="13"/>
  <c r="P149" i="13"/>
  <c r="M149" i="13"/>
  <c r="J149" i="13"/>
  <c r="F149" i="13"/>
  <c r="G149" i="13" s="1"/>
  <c r="E149" i="13"/>
  <c r="AQ148" i="13"/>
  <c r="AN148" i="13"/>
  <c r="AK148" i="13"/>
  <c r="AH148" i="13"/>
  <c r="AE148" i="13"/>
  <c r="AB148" i="13"/>
  <c r="Y148" i="13"/>
  <c r="V148" i="13"/>
  <c r="S148" i="13"/>
  <c r="P148" i="13"/>
  <c r="M148" i="13"/>
  <c r="J148" i="13"/>
  <c r="F148" i="13"/>
  <c r="E148" i="13"/>
  <c r="AQ147" i="13"/>
  <c r="AN147" i="13"/>
  <c r="AK147" i="13"/>
  <c r="AH147" i="13"/>
  <c r="AE147" i="13"/>
  <c r="AB147" i="13"/>
  <c r="Y147" i="13"/>
  <c r="V147" i="13"/>
  <c r="S147" i="13"/>
  <c r="P147" i="13"/>
  <c r="M147" i="13"/>
  <c r="J147" i="13"/>
  <c r="F147" i="13"/>
  <c r="G147" i="13" s="1"/>
  <c r="E147" i="13"/>
  <c r="AQ146" i="13"/>
  <c r="AN146" i="13"/>
  <c r="AK146" i="13"/>
  <c r="AH146" i="13"/>
  <c r="AE146" i="13"/>
  <c r="AB146" i="13"/>
  <c r="Y146" i="13"/>
  <c r="V146" i="13"/>
  <c r="S146" i="13"/>
  <c r="P146" i="13"/>
  <c r="M146" i="13"/>
  <c r="J146" i="13"/>
  <c r="F146" i="13"/>
  <c r="G146" i="13" s="1"/>
  <c r="E146" i="13"/>
  <c r="AP145" i="13"/>
  <c r="AQ145" i="13" s="1"/>
  <c r="AO145" i="13"/>
  <c r="AM145" i="13"/>
  <c r="AN145" i="13" s="1"/>
  <c r="AL145" i="13"/>
  <c r="AJ145" i="13"/>
  <c r="AK145" i="13" s="1"/>
  <c r="AI145" i="13"/>
  <c r="AG145" i="13"/>
  <c r="AH145" i="13" s="1"/>
  <c r="AF145" i="13"/>
  <c r="AD145" i="13"/>
  <c r="AE145" i="13" s="1"/>
  <c r="AC145" i="13"/>
  <c r="AA145" i="13"/>
  <c r="AB145" i="13" s="1"/>
  <c r="Z145" i="13"/>
  <c r="X145" i="13"/>
  <c r="W145" i="13"/>
  <c r="U145" i="13"/>
  <c r="T145" i="13"/>
  <c r="R145" i="13"/>
  <c r="Q145" i="13"/>
  <c r="O145" i="13"/>
  <c r="P145" i="13" s="1"/>
  <c r="N145" i="13"/>
  <c r="L145" i="13"/>
  <c r="K145" i="13"/>
  <c r="I145" i="13"/>
  <c r="J145" i="13" s="1"/>
  <c r="H145" i="13"/>
  <c r="K54" i="13"/>
  <c r="L54" i="13"/>
  <c r="N54" i="13"/>
  <c r="O54" i="13"/>
  <c r="Q54" i="13"/>
  <c r="R54" i="13"/>
  <c r="T54" i="13"/>
  <c r="U54" i="13"/>
  <c r="W54" i="13"/>
  <c r="X54" i="13"/>
  <c r="Z54" i="13"/>
  <c r="AA54" i="13"/>
  <c r="AA23" i="13" s="1"/>
  <c r="AC54" i="13"/>
  <c r="AD54" i="13"/>
  <c r="AF54" i="13"/>
  <c r="AF23" i="13" s="1"/>
  <c r="AG54" i="13"/>
  <c r="AI54" i="13"/>
  <c r="AJ54" i="13"/>
  <c r="AL54" i="13"/>
  <c r="AM54" i="13"/>
  <c r="AO54" i="13"/>
  <c r="AP54" i="13"/>
  <c r="K55" i="13"/>
  <c r="L55" i="13"/>
  <c r="N55" i="13"/>
  <c r="O55" i="13"/>
  <c r="Q55" i="13"/>
  <c r="R55" i="13"/>
  <c r="T55" i="13"/>
  <c r="U55" i="13"/>
  <c r="W55" i="13"/>
  <c r="X55" i="13"/>
  <c r="Z55" i="13"/>
  <c r="AA55" i="13"/>
  <c r="AA24" i="13" s="1"/>
  <c r="AC55" i="13"/>
  <c r="AD55" i="13"/>
  <c r="AF55" i="13"/>
  <c r="AF24" i="13" s="1"/>
  <c r="AG55" i="13"/>
  <c r="AI55" i="13"/>
  <c r="AJ55" i="13"/>
  <c r="AL55" i="13"/>
  <c r="AM55" i="13"/>
  <c r="AO55" i="13"/>
  <c r="AP55" i="13"/>
  <c r="K56" i="13"/>
  <c r="L56" i="13"/>
  <c r="N56" i="13"/>
  <c r="O56" i="13"/>
  <c r="Q56" i="13"/>
  <c r="R56" i="13"/>
  <c r="T56" i="13"/>
  <c r="U56" i="13"/>
  <c r="X56" i="13"/>
  <c r="AA56" i="13"/>
  <c r="AC56" i="13"/>
  <c r="AD56" i="13"/>
  <c r="AF25" i="13"/>
  <c r="AJ56" i="13"/>
  <c r="AL56" i="13"/>
  <c r="AM56" i="13"/>
  <c r="AP56" i="13"/>
  <c r="K57" i="13"/>
  <c r="L57" i="13"/>
  <c r="N57" i="13"/>
  <c r="O57" i="13"/>
  <c r="Q57" i="13"/>
  <c r="R57" i="13"/>
  <c r="T57" i="13"/>
  <c r="U57" i="13"/>
  <c r="W57" i="13"/>
  <c r="X57" i="13"/>
  <c r="Z57" i="13"/>
  <c r="AA57" i="13"/>
  <c r="AC57" i="13"/>
  <c r="AD57" i="13"/>
  <c r="AF57" i="13"/>
  <c r="AG57" i="13"/>
  <c r="AI57" i="13"/>
  <c r="AJ57" i="13"/>
  <c r="AL57" i="13"/>
  <c r="AM57" i="13"/>
  <c r="AO57" i="13"/>
  <c r="AP57" i="13"/>
  <c r="I54" i="13"/>
  <c r="I55" i="13"/>
  <c r="I56" i="13"/>
  <c r="I57" i="13"/>
  <c r="H55" i="13"/>
  <c r="H56" i="13"/>
  <c r="H57" i="13"/>
  <c r="H54" i="13"/>
  <c r="AQ77" i="13"/>
  <c r="AN77" i="13"/>
  <c r="AK77" i="13"/>
  <c r="AH77" i="13"/>
  <c r="AE77" i="13"/>
  <c r="AB77" i="13"/>
  <c r="Y77" i="13"/>
  <c r="V77" i="13"/>
  <c r="S77" i="13"/>
  <c r="P77" i="13"/>
  <c r="M77" i="13"/>
  <c r="J77" i="13"/>
  <c r="F77" i="13"/>
  <c r="G77" i="13" s="1"/>
  <c r="E77" i="13"/>
  <c r="AQ76" i="13"/>
  <c r="AN76" i="13"/>
  <c r="AK76" i="13"/>
  <c r="AH76" i="13"/>
  <c r="AE76" i="13"/>
  <c r="AB76" i="13"/>
  <c r="Y76" i="13"/>
  <c r="V76" i="13"/>
  <c r="S76" i="13"/>
  <c r="P76" i="13"/>
  <c r="M76" i="13"/>
  <c r="J76" i="13"/>
  <c r="F76" i="13"/>
  <c r="E76" i="13"/>
  <c r="AQ75" i="13"/>
  <c r="AN75" i="13"/>
  <c r="AK75" i="13"/>
  <c r="AH75" i="13"/>
  <c r="AE75" i="13"/>
  <c r="AB75" i="13"/>
  <c r="Y75" i="13"/>
  <c r="V75" i="13"/>
  <c r="S75" i="13"/>
  <c r="P75" i="13"/>
  <c r="M75" i="13"/>
  <c r="J75" i="13"/>
  <c r="F75" i="13"/>
  <c r="G75" i="13" s="1"/>
  <c r="E75" i="13"/>
  <c r="AQ74" i="13"/>
  <c r="AN74" i="13"/>
  <c r="AK74" i="13"/>
  <c r="AH74" i="13"/>
  <c r="AE74" i="13"/>
  <c r="AB74" i="13"/>
  <c r="Y74" i="13"/>
  <c r="V74" i="13"/>
  <c r="S74" i="13"/>
  <c r="P74" i="13"/>
  <c r="M74" i="13"/>
  <c r="J74" i="13"/>
  <c r="F74" i="13"/>
  <c r="G74" i="13" s="1"/>
  <c r="E74" i="13"/>
  <c r="AP73" i="13"/>
  <c r="AQ73" i="13" s="1"/>
  <c r="AO73" i="13"/>
  <c r="AM73" i="13"/>
  <c r="AN73" i="13" s="1"/>
  <c r="AL73" i="13"/>
  <c r="AJ73" i="13"/>
  <c r="AK73" i="13" s="1"/>
  <c r="AI73" i="13"/>
  <c r="AG73" i="13"/>
  <c r="AH73" i="13" s="1"/>
  <c r="AF73" i="13"/>
  <c r="AD73" i="13"/>
  <c r="AE73" i="13" s="1"/>
  <c r="AC73" i="13"/>
  <c r="AA73" i="13"/>
  <c r="AB73" i="13" s="1"/>
  <c r="Z73" i="13"/>
  <c r="X73" i="13"/>
  <c r="W73" i="13"/>
  <c r="U73" i="13"/>
  <c r="V73" i="13" s="1"/>
  <c r="T73" i="13"/>
  <c r="R73" i="13"/>
  <c r="S73" i="13" s="1"/>
  <c r="Q73" i="13"/>
  <c r="O73" i="13"/>
  <c r="P73" i="13" s="1"/>
  <c r="N73" i="13"/>
  <c r="L73" i="13"/>
  <c r="K73" i="13"/>
  <c r="I73" i="13"/>
  <c r="J73" i="13" s="1"/>
  <c r="H73" i="13"/>
  <c r="AQ72" i="13"/>
  <c r="AN72" i="13"/>
  <c r="AK72" i="13"/>
  <c r="AH72" i="13"/>
  <c r="AE72" i="13"/>
  <c r="AB72" i="13"/>
  <c r="Y72" i="13"/>
  <c r="V72" i="13"/>
  <c r="S72" i="13"/>
  <c r="P72" i="13"/>
  <c r="M72" i="13"/>
  <c r="J72" i="13"/>
  <c r="F72" i="13"/>
  <c r="G72" i="13" s="1"/>
  <c r="E72" i="13"/>
  <c r="AQ71" i="13"/>
  <c r="AN71" i="13"/>
  <c r="AK71" i="13"/>
  <c r="AH71" i="13"/>
  <c r="AE71" i="13"/>
  <c r="AB71" i="13"/>
  <c r="Y71" i="13"/>
  <c r="V71" i="13"/>
  <c r="S71" i="13"/>
  <c r="P71" i="13"/>
  <c r="M71" i="13"/>
  <c r="J71" i="13"/>
  <c r="F71" i="13"/>
  <c r="E71" i="13"/>
  <c r="AQ70" i="13"/>
  <c r="AN70" i="13"/>
  <c r="AK70" i="13"/>
  <c r="AH70" i="13"/>
  <c r="AE70" i="13"/>
  <c r="AB70" i="13"/>
  <c r="Y70" i="13"/>
  <c r="V70" i="13"/>
  <c r="S70" i="13"/>
  <c r="P70" i="13"/>
  <c r="M70" i="13"/>
  <c r="J70" i="13"/>
  <c r="F70" i="13"/>
  <c r="G70" i="13" s="1"/>
  <c r="E70" i="13"/>
  <c r="AQ69" i="13"/>
  <c r="AN69" i="13"/>
  <c r="AK69" i="13"/>
  <c r="AH69" i="13"/>
  <c r="AE69" i="13"/>
  <c r="AB69" i="13"/>
  <c r="Y69" i="13"/>
  <c r="V69" i="13"/>
  <c r="S69" i="13"/>
  <c r="P69" i="13"/>
  <c r="M69" i="13"/>
  <c r="J69" i="13"/>
  <c r="F69" i="13"/>
  <c r="G69" i="13" s="1"/>
  <c r="E69" i="13"/>
  <c r="AP68" i="13"/>
  <c r="AQ68" i="13" s="1"/>
  <c r="AO68" i="13"/>
  <c r="AM68" i="13"/>
  <c r="AN68" i="13" s="1"/>
  <c r="AL68" i="13"/>
  <c r="AJ68" i="13"/>
  <c r="AK68" i="13" s="1"/>
  <c r="AI68" i="13"/>
  <c r="AG68" i="13"/>
  <c r="AH68" i="13" s="1"/>
  <c r="AF68" i="13"/>
  <c r="AD68" i="13"/>
  <c r="AE68" i="13" s="1"/>
  <c r="AC68" i="13"/>
  <c r="AA68" i="13"/>
  <c r="AB68" i="13" s="1"/>
  <c r="Z68" i="13"/>
  <c r="X68" i="13"/>
  <c r="Y68" i="13" s="1"/>
  <c r="W68" i="13"/>
  <c r="U68" i="13"/>
  <c r="V68" i="13" s="1"/>
  <c r="T68" i="13"/>
  <c r="R68" i="13"/>
  <c r="S68" i="13" s="1"/>
  <c r="Q68" i="13"/>
  <c r="O68" i="13"/>
  <c r="P68" i="13" s="1"/>
  <c r="N68" i="13"/>
  <c r="L68" i="13"/>
  <c r="M68" i="13" s="1"/>
  <c r="K68" i="13"/>
  <c r="I68" i="13"/>
  <c r="J68" i="13" s="1"/>
  <c r="H68" i="13"/>
  <c r="AQ62" i="13"/>
  <c r="AN62" i="13"/>
  <c r="AK62" i="13"/>
  <c r="AH62" i="13"/>
  <c r="AE62" i="13"/>
  <c r="AB62" i="13"/>
  <c r="Y62" i="13"/>
  <c r="V62" i="13"/>
  <c r="S62" i="13"/>
  <c r="P62" i="13"/>
  <c r="M62" i="13"/>
  <c r="J62" i="13"/>
  <c r="F62" i="13"/>
  <c r="G62" i="13" s="1"/>
  <c r="E62" i="13"/>
  <c r="AQ61" i="13"/>
  <c r="AN61" i="13"/>
  <c r="AK61" i="13"/>
  <c r="AH61" i="13"/>
  <c r="AE61" i="13"/>
  <c r="AB61" i="13"/>
  <c r="Y61" i="13"/>
  <c r="V61" i="13"/>
  <c r="S61" i="13"/>
  <c r="P61" i="13"/>
  <c r="M61" i="13"/>
  <c r="J61" i="13"/>
  <c r="F61" i="13"/>
  <c r="E61" i="13"/>
  <c r="AQ60" i="13"/>
  <c r="AN60" i="13"/>
  <c r="AK60" i="13"/>
  <c r="AH60" i="13"/>
  <c r="AE60" i="13"/>
  <c r="AB60" i="13"/>
  <c r="Y60" i="13"/>
  <c r="V60" i="13"/>
  <c r="S60" i="13"/>
  <c r="P60" i="13"/>
  <c r="M60" i="13"/>
  <c r="J60" i="13"/>
  <c r="F60" i="13"/>
  <c r="G60" i="13" s="1"/>
  <c r="E60" i="13"/>
  <c r="AQ59" i="13"/>
  <c r="AN59" i="13"/>
  <c r="AK59" i="13"/>
  <c r="AH59" i="13"/>
  <c r="AE59" i="13"/>
  <c r="AB59" i="13"/>
  <c r="Y59" i="13"/>
  <c r="V59" i="13"/>
  <c r="S59" i="13"/>
  <c r="P59" i="13"/>
  <c r="M59" i="13"/>
  <c r="J59" i="13"/>
  <c r="F59" i="13"/>
  <c r="G59" i="13" s="1"/>
  <c r="E59" i="13"/>
  <c r="AP58" i="13"/>
  <c r="AQ58" i="13" s="1"/>
  <c r="AM58" i="13"/>
  <c r="AN58" i="13" s="1"/>
  <c r="AL58" i="13"/>
  <c r="AJ58" i="13"/>
  <c r="AK58" i="13" s="1"/>
  <c r="AI58" i="13"/>
  <c r="AG58" i="13"/>
  <c r="AH58" i="13" s="1"/>
  <c r="AF58" i="13"/>
  <c r="AD58" i="13"/>
  <c r="AE58" i="13" s="1"/>
  <c r="AC58" i="13"/>
  <c r="AA58" i="13"/>
  <c r="AB58" i="13" s="1"/>
  <c r="Z58" i="13"/>
  <c r="Y58" i="13"/>
  <c r="U58" i="13"/>
  <c r="V58" i="13" s="1"/>
  <c r="T58" i="13"/>
  <c r="R58" i="13"/>
  <c r="S58" i="13" s="1"/>
  <c r="Q58" i="13"/>
  <c r="O58" i="13"/>
  <c r="P58" i="13" s="1"/>
  <c r="N58" i="13"/>
  <c r="L58" i="13"/>
  <c r="M58" i="13" s="1"/>
  <c r="K58" i="13"/>
  <c r="I58" i="13"/>
  <c r="J58" i="13" s="1"/>
  <c r="H58" i="13"/>
  <c r="AQ97" i="13"/>
  <c r="AN97" i="13"/>
  <c r="AK97" i="13"/>
  <c r="AH97" i="13"/>
  <c r="AE97" i="13"/>
  <c r="AB97" i="13"/>
  <c r="Y97" i="13"/>
  <c r="V97" i="13"/>
  <c r="S97" i="13"/>
  <c r="P97" i="13"/>
  <c r="M97" i="13"/>
  <c r="J97" i="13"/>
  <c r="F97" i="13"/>
  <c r="G97" i="13" s="1"/>
  <c r="E97" i="13"/>
  <c r="AQ96" i="13"/>
  <c r="AN96" i="13"/>
  <c r="AK96" i="13"/>
  <c r="AH96" i="13"/>
  <c r="AE96" i="13"/>
  <c r="AB96" i="13"/>
  <c r="Y96" i="13"/>
  <c r="V96" i="13"/>
  <c r="S96" i="13"/>
  <c r="P96" i="13"/>
  <c r="M96" i="13"/>
  <c r="J96" i="13"/>
  <c r="F96" i="13"/>
  <c r="E96" i="13"/>
  <c r="AQ95" i="13"/>
  <c r="AN95" i="13"/>
  <c r="AH95" i="13"/>
  <c r="AE95" i="13"/>
  <c r="AB95" i="13"/>
  <c r="Y95" i="13"/>
  <c r="V95" i="13"/>
  <c r="S95" i="13"/>
  <c r="P95" i="13"/>
  <c r="M95" i="13"/>
  <c r="J95" i="13"/>
  <c r="F95" i="13"/>
  <c r="G95" i="13" s="1"/>
  <c r="E95" i="13"/>
  <c r="AQ94" i="13"/>
  <c r="AN94" i="13"/>
  <c r="AK94" i="13"/>
  <c r="AH94" i="13"/>
  <c r="AE94" i="13"/>
  <c r="AB94" i="13"/>
  <c r="Y94" i="13"/>
  <c r="V94" i="13"/>
  <c r="S94" i="13"/>
  <c r="P94" i="13"/>
  <c r="M94" i="13"/>
  <c r="J94" i="13"/>
  <c r="F94" i="13"/>
  <c r="G94" i="13" s="1"/>
  <c r="E94" i="13"/>
  <c r="AP93" i="13"/>
  <c r="AQ93" i="13" s="1"/>
  <c r="AO93" i="13"/>
  <c r="AM93" i="13"/>
  <c r="AN93" i="13" s="1"/>
  <c r="AL93" i="13"/>
  <c r="AJ93" i="13"/>
  <c r="AK93" i="13" s="1"/>
  <c r="AI93" i="13"/>
  <c r="AG93" i="13"/>
  <c r="AH93" i="13" s="1"/>
  <c r="AF93" i="13"/>
  <c r="AD93" i="13"/>
  <c r="AE93" i="13" s="1"/>
  <c r="AC93" i="13"/>
  <c r="AA93" i="13"/>
  <c r="AB93" i="13" s="1"/>
  <c r="Z93" i="13"/>
  <c r="X93" i="13"/>
  <c r="Y93" i="13" s="1"/>
  <c r="W93" i="13"/>
  <c r="U93" i="13"/>
  <c r="V93" i="13" s="1"/>
  <c r="T93" i="13"/>
  <c r="R93" i="13"/>
  <c r="S93" i="13" s="1"/>
  <c r="Q93" i="13"/>
  <c r="O93" i="13"/>
  <c r="P93" i="13" s="1"/>
  <c r="N93" i="13"/>
  <c r="L93" i="13"/>
  <c r="K93" i="13"/>
  <c r="I93" i="13"/>
  <c r="J93" i="13" s="1"/>
  <c r="H93" i="13"/>
  <c r="AQ92" i="13"/>
  <c r="AN92" i="13"/>
  <c r="AK92" i="13"/>
  <c r="AH92" i="13"/>
  <c r="AE92" i="13"/>
  <c r="AB92" i="13"/>
  <c r="Y92" i="13"/>
  <c r="V92" i="13"/>
  <c r="S92" i="13"/>
  <c r="P92" i="13"/>
  <c r="M92" i="13"/>
  <c r="J92" i="13"/>
  <c r="F92" i="13"/>
  <c r="G92" i="13" s="1"/>
  <c r="E92" i="13"/>
  <c r="AQ91" i="13"/>
  <c r="AN91" i="13"/>
  <c r="AK91" i="13"/>
  <c r="AH91" i="13"/>
  <c r="AE91" i="13"/>
  <c r="AB91" i="13"/>
  <c r="Y91" i="13"/>
  <c r="V91" i="13"/>
  <c r="S91" i="13"/>
  <c r="P91" i="13"/>
  <c r="M91" i="13"/>
  <c r="J91" i="13"/>
  <c r="F91" i="13"/>
  <c r="E91" i="13"/>
  <c r="AQ90" i="13"/>
  <c r="AN90" i="13"/>
  <c r="AK90" i="13"/>
  <c r="AH90" i="13"/>
  <c r="AE90" i="13"/>
  <c r="AB90" i="13"/>
  <c r="Y90" i="13"/>
  <c r="V90" i="13"/>
  <c r="S90" i="13"/>
  <c r="P90" i="13"/>
  <c r="M90" i="13"/>
  <c r="J90" i="13"/>
  <c r="F90" i="13"/>
  <c r="G90" i="13" s="1"/>
  <c r="E90" i="13"/>
  <c r="AQ89" i="13"/>
  <c r="AN89" i="13"/>
  <c r="AK89" i="13"/>
  <c r="AH89" i="13"/>
  <c r="AE89" i="13"/>
  <c r="AB89" i="13"/>
  <c r="Y89" i="13"/>
  <c r="V89" i="13"/>
  <c r="S89" i="13"/>
  <c r="P89" i="13"/>
  <c r="M89" i="13"/>
  <c r="J89" i="13"/>
  <c r="F89" i="13"/>
  <c r="G89" i="13" s="1"/>
  <c r="E89" i="13"/>
  <c r="AP88" i="13"/>
  <c r="AQ88" i="13" s="1"/>
  <c r="AO88" i="13"/>
  <c r="AM88" i="13"/>
  <c r="AN88" i="13" s="1"/>
  <c r="AL88" i="13"/>
  <c r="AJ88" i="13"/>
  <c r="AK88" i="13" s="1"/>
  <c r="AG88" i="13"/>
  <c r="AH88" i="13" s="1"/>
  <c r="AF88" i="13"/>
  <c r="AD88" i="13"/>
  <c r="AE88" i="13" s="1"/>
  <c r="AC88" i="13"/>
  <c r="AA88" i="13"/>
  <c r="AB88" i="13" s="1"/>
  <c r="Z88" i="13"/>
  <c r="X88" i="13"/>
  <c r="W88" i="13"/>
  <c r="U88" i="13"/>
  <c r="V88" i="13" s="1"/>
  <c r="T88" i="13"/>
  <c r="R88" i="13"/>
  <c r="S88" i="13" s="1"/>
  <c r="Q88" i="13"/>
  <c r="O88" i="13"/>
  <c r="P88" i="13" s="1"/>
  <c r="N88" i="13"/>
  <c r="L88" i="13"/>
  <c r="K88" i="13"/>
  <c r="I88" i="13"/>
  <c r="J88" i="13" s="1"/>
  <c r="H88" i="13"/>
  <c r="AQ87" i="13"/>
  <c r="AN87" i="13"/>
  <c r="AK87" i="13"/>
  <c r="AH87" i="13"/>
  <c r="AE87" i="13"/>
  <c r="AB87" i="13"/>
  <c r="Y87" i="13"/>
  <c r="V87" i="13"/>
  <c r="S87" i="13"/>
  <c r="P87" i="13"/>
  <c r="M87" i="13"/>
  <c r="J87" i="13"/>
  <c r="F87" i="13"/>
  <c r="G87" i="13" s="1"/>
  <c r="E87" i="13"/>
  <c r="AQ86" i="13"/>
  <c r="AN86" i="13"/>
  <c r="AK86" i="13"/>
  <c r="AH86" i="13"/>
  <c r="AE86" i="13"/>
  <c r="AB86" i="13"/>
  <c r="Y86" i="13"/>
  <c r="V86" i="13"/>
  <c r="S86" i="13"/>
  <c r="P86" i="13"/>
  <c r="M86" i="13"/>
  <c r="J86" i="13"/>
  <c r="F86" i="13"/>
  <c r="G86" i="13" s="1"/>
  <c r="E86" i="13"/>
  <c r="AQ85" i="13"/>
  <c r="AN85" i="13"/>
  <c r="AK85" i="13"/>
  <c r="AH85" i="13"/>
  <c r="AE85" i="13"/>
  <c r="AB85" i="13"/>
  <c r="Y85" i="13"/>
  <c r="V85" i="13"/>
  <c r="S85" i="13"/>
  <c r="P85" i="13"/>
  <c r="M85" i="13"/>
  <c r="J85" i="13"/>
  <c r="F85" i="13"/>
  <c r="G85" i="13" s="1"/>
  <c r="E85" i="13"/>
  <c r="AQ84" i="13"/>
  <c r="AN84" i="13"/>
  <c r="AK84" i="13"/>
  <c r="AH84" i="13"/>
  <c r="AE84" i="13"/>
  <c r="AB84" i="13"/>
  <c r="Y84" i="13"/>
  <c r="V84" i="13"/>
  <c r="S84" i="13"/>
  <c r="P84" i="13"/>
  <c r="M84" i="13"/>
  <c r="J84" i="13"/>
  <c r="F84" i="13"/>
  <c r="G84" i="13" s="1"/>
  <c r="E84" i="13"/>
  <c r="AP83" i="13"/>
  <c r="AQ83" i="13" s="1"/>
  <c r="AO83" i="13"/>
  <c r="AM83" i="13"/>
  <c r="AN83" i="13" s="1"/>
  <c r="AL83" i="13"/>
  <c r="AJ83" i="13"/>
  <c r="AK83" i="13" s="1"/>
  <c r="AI83" i="13"/>
  <c r="AG83" i="13"/>
  <c r="AH83" i="13" s="1"/>
  <c r="AF83" i="13"/>
  <c r="AD83" i="13"/>
  <c r="AE83" i="13" s="1"/>
  <c r="AC83" i="13"/>
  <c r="AA83" i="13"/>
  <c r="AB83" i="13" s="1"/>
  <c r="Z83" i="13"/>
  <c r="X83" i="13"/>
  <c r="Y83" i="13" s="1"/>
  <c r="W83" i="13"/>
  <c r="U83" i="13"/>
  <c r="V83" i="13" s="1"/>
  <c r="T83" i="13"/>
  <c r="R83" i="13"/>
  <c r="S83" i="13" s="1"/>
  <c r="Q83" i="13"/>
  <c r="O83" i="13"/>
  <c r="P83" i="13" s="1"/>
  <c r="N83" i="13"/>
  <c r="L83" i="13"/>
  <c r="M83" i="13" s="1"/>
  <c r="K83" i="13"/>
  <c r="I83" i="13"/>
  <c r="J83" i="13" s="1"/>
  <c r="H83" i="13"/>
  <c r="AQ82" i="13"/>
  <c r="AN82" i="13"/>
  <c r="AK82" i="13"/>
  <c r="AH82" i="13"/>
  <c r="AE82" i="13"/>
  <c r="AB82" i="13"/>
  <c r="Y82" i="13"/>
  <c r="V82" i="13"/>
  <c r="S82" i="13"/>
  <c r="P82" i="13"/>
  <c r="M82" i="13"/>
  <c r="J82" i="13"/>
  <c r="F82" i="13"/>
  <c r="G82" i="13" s="1"/>
  <c r="E82" i="13"/>
  <c r="AQ81" i="13"/>
  <c r="AN81" i="13"/>
  <c r="AK81" i="13"/>
  <c r="AH81" i="13"/>
  <c r="AE81" i="13"/>
  <c r="AB81" i="13"/>
  <c r="Y81" i="13"/>
  <c r="V81" i="13"/>
  <c r="S81" i="13"/>
  <c r="P81" i="13"/>
  <c r="M81" i="13"/>
  <c r="J81" i="13"/>
  <c r="F81" i="13"/>
  <c r="E81" i="13"/>
  <c r="AQ80" i="13"/>
  <c r="AN80" i="13"/>
  <c r="AK80" i="13"/>
  <c r="AH80" i="13"/>
  <c r="AE80" i="13"/>
  <c r="AB80" i="13"/>
  <c r="Y80" i="13"/>
  <c r="V80" i="13"/>
  <c r="S80" i="13"/>
  <c r="P80" i="13"/>
  <c r="M80" i="13"/>
  <c r="J80" i="13"/>
  <c r="F80" i="13"/>
  <c r="G80" i="13" s="1"/>
  <c r="E80" i="13"/>
  <c r="AQ79" i="13"/>
  <c r="AN79" i="13"/>
  <c r="AK79" i="13"/>
  <c r="AH79" i="13"/>
  <c r="AE79" i="13"/>
  <c r="AB79" i="13"/>
  <c r="Y79" i="13"/>
  <c r="V79" i="13"/>
  <c r="S79" i="13"/>
  <c r="P79" i="13"/>
  <c r="M79" i="13"/>
  <c r="J79" i="13"/>
  <c r="F79" i="13"/>
  <c r="G79" i="13" s="1"/>
  <c r="E79" i="13"/>
  <c r="AP78" i="13"/>
  <c r="AQ78" i="13" s="1"/>
  <c r="AO78" i="13"/>
  <c r="AM78" i="13"/>
  <c r="AN78" i="13" s="1"/>
  <c r="AL78" i="13"/>
  <c r="AJ78" i="13"/>
  <c r="AK78" i="13" s="1"/>
  <c r="AI78" i="13"/>
  <c r="AG78" i="13"/>
  <c r="AH78" i="13" s="1"/>
  <c r="AF78" i="13"/>
  <c r="AD78" i="13"/>
  <c r="AE78" i="13" s="1"/>
  <c r="AC78" i="13"/>
  <c r="AA78" i="13"/>
  <c r="AB78" i="13" s="1"/>
  <c r="Z78" i="13"/>
  <c r="X78" i="13"/>
  <c r="Y78" i="13" s="1"/>
  <c r="W78" i="13"/>
  <c r="V78" i="13"/>
  <c r="T78" i="13"/>
  <c r="R78" i="13"/>
  <c r="S78" i="13" s="1"/>
  <c r="Q78" i="13"/>
  <c r="O78" i="13"/>
  <c r="P78" i="13" s="1"/>
  <c r="N78" i="13"/>
  <c r="L78" i="13"/>
  <c r="K78" i="13"/>
  <c r="I78" i="13"/>
  <c r="J78" i="13" s="1"/>
  <c r="H78" i="13"/>
  <c r="AQ107" i="13"/>
  <c r="AN107" i="13"/>
  <c r="AK107" i="13"/>
  <c r="AH107" i="13"/>
  <c r="AE107" i="13"/>
  <c r="AB107" i="13"/>
  <c r="Y107" i="13"/>
  <c r="V107" i="13"/>
  <c r="S107" i="13"/>
  <c r="P107" i="13"/>
  <c r="M107" i="13"/>
  <c r="J107" i="13"/>
  <c r="F107" i="13"/>
  <c r="G107" i="13" s="1"/>
  <c r="E107" i="13"/>
  <c r="AQ106" i="13"/>
  <c r="AN106" i="13"/>
  <c r="AK106" i="13"/>
  <c r="AH106" i="13"/>
  <c r="AE106" i="13"/>
  <c r="AB106" i="13"/>
  <c r="Y106" i="13"/>
  <c r="V106" i="13"/>
  <c r="S106" i="13"/>
  <c r="P106" i="13"/>
  <c r="M106" i="13"/>
  <c r="J106" i="13"/>
  <c r="F106" i="13"/>
  <c r="G106" i="13" s="1"/>
  <c r="E106" i="13"/>
  <c r="AQ105" i="13"/>
  <c r="AN105" i="13"/>
  <c r="AK105" i="13"/>
  <c r="AH105" i="13"/>
  <c r="AE105" i="13"/>
  <c r="AB105" i="13"/>
  <c r="Y105" i="13"/>
  <c r="V105" i="13"/>
  <c r="S105" i="13"/>
  <c r="P105" i="13"/>
  <c r="M105" i="13"/>
  <c r="J105" i="13"/>
  <c r="F105" i="13"/>
  <c r="G105" i="13" s="1"/>
  <c r="E105" i="13"/>
  <c r="AQ104" i="13"/>
  <c r="AN104" i="13"/>
  <c r="AK104" i="13"/>
  <c r="AH104" i="13"/>
  <c r="AE104" i="13"/>
  <c r="AB104" i="13"/>
  <c r="Y104" i="13"/>
  <c r="V104" i="13"/>
  <c r="S104" i="13"/>
  <c r="P104" i="13"/>
  <c r="M104" i="13"/>
  <c r="J104" i="13"/>
  <c r="F104" i="13"/>
  <c r="G104" i="13" s="1"/>
  <c r="E104" i="13"/>
  <c r="AP103" i="13"/>
  <c r="AQ103" i="13" s="1"/>
  <c r="AO103" i="13"/>
  <c r="AM103" i="13"/>
  <c r="AN103" i="13" s="1"/>
  <c r="AL103" i="13"/>
  <c r="AJ103" i="13"/>
  <c r="AK103" i="13" s="1"/>
  <c r="AI103" i="13"/>
  <c r="AG103" i="13"/>
  <c r="AH103" i="13" s="1"/>
  <c r="AF103" i="13"/>
  <c r="AD103" i="13"/>
  <c r="AE103" i="13" s="1"/>
  <c r="AC103" i="13"/>
  <c r="AA103" i="13"/>
  <c r="AB103" i="13" s="1"/>
  <c r="Z103" i="13"/>
  <c r="X103" i="13"/>
  <c r="Y103" i="13" s="1"/>
  <c r="W103" i="13"/>
  <c r="U103" i="13"/>
  <c r="V103" i="13" s="1"/>
  <c r="T103" i="13"/>
  <c r="R103" i="13"/>
  <c r="S103" i="13" s="1"/>
  <c r="Q103" i="13"/>
  <c r="O103" i="13"/>
  <c r="P103" i="13" s="1"/>
  <c r="N103" i="13"/>
  <c r="L103" i="13"/>
  <c r="M103" i="13" s="1"/>
  <c r="K103" i="13"/>
  <c r="I103" i="13"/>
  <c r="J103" i="13" s="1"/>
  <c r="H103" i="13"/>
  <c r="AQ102" i="13"/>
  <c r="AN102" i="13"/>
  <c r="AK102" i="13"/>
  <c r="AH102" i="13"/>
  <c r="AE102" i="13"/>
  <c r="AB102" i="13"/>
  <c r="Y102" i="13"/>
  <c r="V102" i="13"/>
  <c r="S102" i="13"/>
  <c r="P102" i="13"/>
  <c r="M102" i="13"/>
  <c r="J102" i="13"/>
  <c r="F102" i="13"/>
  <c r="G102" i="13" s="1"/>
  <c r="E102" i="13"/>
  <c r="AQ101" i="13"/>
  <c r="AN101" i="13"/>
  <c r="AK101" i="13"/>
  <c r="AH101" i="13"/>
  <c r="AE101" i="13"/>
  <c r="AB101" i="13"/>
  <c r="Y101" i="13"/>
  <c r="V101" i="13"/>
  <c r="S101" i="13"/>
  <c r="P101" i="13"/>
  <c r="M101" i="13"/>
  <c r="J101" i="13"/>
  <c r="F101" i="13"/>
  <c r="G101" i="13" s="1"/>
  <c r="E101" i="13"/>
  <c r="AQ100" i="13"/>
  <c r="AN100" i="13"/>
  <c r="AK100" i="13"/>
  <c r="AH100" i="13"/>
  <c r="AE100" i="13"/>
  <c r="AB100" i="13"/>
  <c r="Y100" i="13"/>
  <c r="V100" i="13"/>
  <c r="S100" i="13"/>
  <c r="P100" i="13"/>
  <c r="M100" i="13"/>
  <c r="J100" i="13"/>
  <c r="F100" i="13"/>
  <c r="G100" i="13" s="1"/>
  <c r="E100" i="13"/>
  <c r="AQ99" i="13"/>
  <c r="AN99" i="13"/>
  <c r="AK99" i="13"/>
  <c r="AH99" i="13"/>
  <c r="AE99" i="13"/>
  <c r="AB99" i="13"/>
  <c r="Y99" i="13"/>
  <c r="V99" i="13"/>
  <c r="S99" i="13"/>
  <c r="P99" i="13"/>
  <c r="M99" i="13"/>
  <c r="J99" i="13"/>
  <c r="F99" i="13"/>
  <c r="G99" i="13" s="1"/>
  <c r="E99" i="13"/>
  <c r="AP98" i="13"/>
  <c r="AQ98" i="13" s="1"/>
  <c r="AO98" i="13"/>
  <c r="AM98" i="13"/>
  <c r="AN98" i="13" s="1"/>
  <c r="AL98" i="13"/>
  <c r="AJ98" i="13"/>
  <c r="AK98" i="13" s="1"/>
  <c r="AI98" i="13"/>
  <c r="AG98" i="13"/>
  <c r="AH98" i="13" s="1"/>
  <c r="AF98" i="13"/>
  <c r="AD98" i="13"/>
  <c r="AE98" i="13" s="1"/>
  <c r="AC98" i="13"/>
  <c r="AA98" i="13"/>
  <c r="AB98" i="13" s="1"/>
  <c r="Z98" i="13"/>
  <c r="X98" i="13"/>
  <c r="Y98" i="13" s="1"/>
  <c r="W98" i="13"/>
  <c r="U98" i="13"/>
  <c r="V98" i="13" s="1"/>
  <c r="T98" i="13"/>
  <c r="R98" i="13"/>
  <c r="S98" i="13" s="1"/>
  <c r="Q98" i="13"/>
  <c r="O98" i="13"/>
  <c r="P98" i="13" s="1"/>
  <c r="N98" i="13"/>
  <c r="L98" i="13"/>
  <c r="M98" i="13" s="1"/>
  <c r="K98" i="13"/>
  <c r="I98" i="13"/>
  <c r="J98" i="13" s="1"/>
  <c r="H98" i="13"/>
  <c r="AQ112" i="13"/>
  <c r="AN112" i="13"/>
  <c r="AK112" i="13"/>
  <c r="AH112" i="13"/>
  <c r="AE112" i="13"/>
  <c r="AB112" i="13"/>
  <c r="Y112" i="13"/>
  <c r="V112" i="13"/>
  <c r="S112" i="13"/>
  <c r="P112" i="13"/>
  <c r="M112" i="13"/>
  <c r="J112" i="13"/>
  <c r="F112" i="13"/>
  <c r="G112" i="13" s="1"/>
  <c r="E112" i="13"/>
  <c r="AQ111" i="13"/>
  <c r="AN111" i="13"/>
  <c r="AK111" i="13"/>
  <c r="AH111" i="13"/>
  <c r="AE111" i="13"/>
  <c r="AB111" i="13"/>
  <c r="Y111" i="13"/>
  <c r="V111" i="13"/>
  <c r="S111" i="13"/>
  <c r="P111" i="13"/>
  <c r="M111" i="13"/>
  <c r="J111" i="13"/>
  <c r="F111" i="13"/>
  <c r="E111" i="13"/>
  <c r="AQ110" i="13"/>
  <c r="AN110" i="13"/>
  <c r="AK110" i="13"/>
  <c r="AH110" i="13"/>
  <c r="AE110" i="13"/>
  <c r="AB110" i="13"/>
  <c r="Y110" i="13"/>
  <c r="V110" i="13"/>
  <c r="S110" i="13"/>
  <c r="P110" i="13"/>
  <c r="M110" i="13"/>
  <c r="J110" i="13"/>
  <c r="F110" i="13"/>
  <c r="G110" i="13" s="1"/>
  <c r="E110" i="13"/>
  <c r="AQ109" i="13"/>
  <c r="AN109" i="13"/>
  <c r="AK109" i="13"/>
  <c r="AH109" i="13"/>
  <c r="AE109" i="13"/>
  <c r="AB109" i="13"/>
  <c r="Y109" i="13"/>
  <c r="V109" i="13"/>
  <c r="S109" i="13"/>
  <c r="P109" i="13"/>
  <c r="M109" i="13"/>
  <c r="J109" i="13"/>
  <c r="F109" i="13"/>
  <c r="G109" i="13" s="1"/>
  <c r="E109" i="13"/>
  <c r="AP108" i="13"/>
  <c r="AQ108" i="13" s="1"/>
  <c r="AO108" i="13"/>
  <c r="AM108" i="13"/>
  <c r="AN108" i="13" s="1"/>
  <c r="AL108" i="13"/>
  <c r="AJ108" i="13"/>
  <c r="AK108" i="13" s="1"/>
  <c r="AI108" i="13"/>
  <c r="AG108" i="13"/>
  <c r="AH108" i="13" s="1"/>
  <c r="AF108" i="13"/>
  <c r="AD108" i="13"/>
  <c r="AE108" i="13" s="1"/>
  <c r="AC108" i="13"/>
  <c r="AA108" i="13"/>
  <c r="AB108" i="13" s="1"/>
  <c r="Z108" i="13"/>
  <c r="X108" i="13"/>
  <c r="W108" i="13"/>
  <c r="U108" i="13"/>
  <c r="V108" i="13" s="1"/>
  <c r="T108" i="13"/>
  <c r="R108" i="13"/>
  <c r="S108" i="13" s="1"/>
  <c r="Q108" i="13"/>
  <c r="O108" i="13"/>
  <c r="P108" i="13" s="1"/>
  <c r="N108" i="13"/>
  <c r="L108" i="13"/>
  <c r="M108" i="13" s="1"/>
  <c r="K108" i="13"/>
  <c r="I108" i="13"/>
  <c r="J108" i="13" s="1"/>
  <c r="H108" i="13"/>
  <c r="K44" i="13"/>
  <c r="L44" i="13"/>
  <c r="N44" i="13"/>
  <c r="O44" i="13"/>
  <c r="Q44" i="13"/>
  <c r="R44" i="13"/>
  <c r="T44" i="13"/>
  <c r="U44" i="13"/>
  <c r="W44" i="13"/>
  <c r="X44" i="13"/>
  <c r="Z44" i="13"/>
  <c r="AA44" i="13"/>
  <c r="AC44" i="13"/>
  <c r="AD44" i="13"/>
  <c r="AF44" i="13"/>
  <c r="AG44" i="13"/>
  <c r="AI44" i="13"/>
  <c r="AJ44" i="13"/>
  <c r="AL44" i="13"/>
  <c r="AM44" i="13"/>
  <c r="AO44" i="13"/>
  <c r="AP44" i="13"/>
  <c r="K45" i="13"/>
  <c r="L45" i="13"/>
  <c r="N45" i="13"/>
  <c r="O45" i="13"/>
  <c r="Q45" i="13"/>
  <c r="R45" i="13"/>
  <c r="T45" i="13"/>
  <c r="U45" i="13"/>
  <c r="W45" i="13"/>
  <c r="X45" i="13"/>
  <c r="Z45" i="13"/>
  <c r="AA45" i="13"/>
  <c r="AC45" i="13"/>
  <c r="AD45" i="13"/>
  <c r="AF45" i="13"/>
  <c r="AG45" i="13"/>
  <c r="AI45" i="13"/>
  <c r="AJ45" i="13"/>
  <c r="AL45" i="13"/>
  <c r="AM45" i="13"/>
  <c r="AO45" i="13"/>
  <c r="AP45" i="13"/>
  <c r="K46" i="13"/>
  <c r="L46" i="13"/>
  <c r="N46" i="13"/>
  <c r="O46" i="13"/>
  <c r="Q46" i="13"/>
  <c r="R46" i="13"/>
  <c r="T46" i="13"/>
  <c r="U46" i="13"/>
  <c r="W46" i="13"/>
  <c r="X46" i="13"/>
  <c r="Z46" i="13"/>
  <c r="AA46" i="13"/>
  <c r="AC46" i="13"/>
  <c r="AD46" i="13"/>
  <c r="AF46" i="13"/>
  <c r="AG46" i="13"/>
  <c r="AI46" i="13"/>
  <c r="AJ46" i="13"/>
  <c r="AL46" i="13"/>
  <c r="AM46" i="13"/>
  <c r="AO46" i="13"/>
  <c r="AP46" i="13"/>
  <c r="K47" i="13"/>
  <c r="L47" i="13"/>
  <c r="N47" i="13"/>
  <c r="O47" i="13"/>
  <c r="Q47" i="13"/>
  <c r="R47" i="13"/>
  <c r="T47" i="13"/>
  <c r="U47" i="13"/>
  <c r="W47" i="13"/>
  <c r="X47" i="13"/>
  <c r="Z47" i="13"/>
  <c r="AA47" i="13"/>
  <c r="AC47" i="13"/>
  <c r="AD47" i="13"/>
  <c r="AF47" i="13"/>
  <c r="AG47" i="13"/>
  <c r="AI47" i="13"/>
  <c r="AJ47" i="13"/>
  <c r="AL47" i="13"/>
  <c r="AM47" i="13"/>
  <c r="AO47" i="13"/>
  <c r="AP47" i="13"/>
  <c r="I44" i="13"/>
  <c r="I45" i="13"/>
  <c r="I46" i="13"/>
  <c r="I47" i="13"/>
  <c r="H45" i="13"/>
  <c r="H46" i="13"/>
  <c r="H47" i="13"/>
  <c r="H44" i="13"/>
  <c r="AQ52" i="13"/>
  <c r="AN52" i="13"/>
  <c r="AK52" i="13"/>
  <c r="AH52" i="13"/>
  <c r="AE52" i="13"/>
  <c r="AB52" i="13"/>
  <c r="Y52" i="13"/>
  <c r="V52" i="13"/>
  <c r="S52" i="13"/>
  <c r="P52" i="13"/>
  <c r="M52" i="13"/>
  <c r="J52" i="13"/>
  <c r="F52" i="13"/>
  <c r="G52" i="13" s="1"/>
  <c r="E52" i="13"/>
  <c r="AQ51" i="13"/>
  <c r="AN51" i="13"/>
  <c r="AK51" i="13"/>
  <c r="AH51" i="13"/>
  <c r="AE51" i="13"/>
  <c r="AB51" i="13"/>
  <c r="Y51" i="13"/>
  <c r="V51" i="13"/>
  <c r="S51" i="13"/>
  <c r="P51" i="13"/>
  <c r="M51" i="13"/>
  <c r="J51" i="13"/>
  <c r="F51" i="13"/>
  <c r="E51" i="13"/>
  <c r="AQ50" i="13"/>
  <c r="AN50" i="13"/>
  <c r="AK50" i="13"/>
  <c r="AH50" i="13"/>
  <c r="AE50" i="13"/>
  <c r="AB50" i="13"/>
  <c r="Y50" i="13"/>
  <c r="V50" i="13"/>
  <c r="S50" i="13"/>
  <c r="P50" i="13"/>
  <c r="M50" i="13"/>
  <c r="J50" i="13"/>
  <c r="F50" i="13"/>
  <c r="G50" i="13" s="1"/>
  <c r="E50" i="13"/>
  <c r="AQ49" i="13"/>
  <c r="AN49" i="13"/>
  <c r="AK49" i="13"/>
  <c r="AH49" i="13"/>
  <c r="AE49" i="13"/>
  <c r="AB49" i="13"/>
  <c r="Y49" i="13"/>
  <c r="V49" i="13"/>
  <c r="S49" i="13"/>
  <c r="P49" i="13"/>
  <c r="M49" i="13"/>
  <c r="J49" i="13"/>
  <c r="F49" i="13"/>
  <c r="G49" i="13" s="1"/>
  <c r="E49" i="13"/>
  <c r="AP48" i="13"/>
  <c r="AQ48" i="13" s="1"/>
  <c r="AO48" i="13"/>
  <c r="AM48" i="13"/>
  <c r="AN48" i="13" s="1"/>
  <c r="AL48" i="13"/>
  <c r="AJ48" i="13"/>
  <c r="AK48" i="13" s="1"/>
  <c r="AI48" i="13"/>
  <c r="AG48" i="13"/>
  <c r="AH48" i="13" s="1"/>
  <c r="AF48" i="13"/>
  <c r="AD48" i="13"/>
  <c r="AE48" i="13" s="1"/>
  <c r="AC48" i="13"/>
  <c r="AA48" i="13"/>
  <c r="AB48" i="13" s="1"/>
  <c r="Z48" i="13"/>
  <c r="X48" i="13"/>
  <c r="W48" i="13"/>
  <c r="U48" i="13"/>
  <c r="V48" i="13" s="1"/>
  <c r="T48" i="13"/>
  <c r="R48" i="13"/>
  <c r="S48" i="13" s="1"/>
  <c r="Q48" i="13"/>
  <c r="O48" i="13"/>
  <c r="P48" i="13" s="1"/>
  <c r="N48" i="13"/>
  <c r="L48" i="13"/>
  <c r="M48" i="13" s="1"/>
  <c r="K48" i="13"/>
  <c r="I48" i="13"/>
  <c r="H48" i="13"/>
  <c r="AH378" i="13" l="1"/>
  <c r="AQ184" i="13"/>
  <c r="AP20" i="13"/>
  <c r="AP17" i="13" s="1"/>
  <c r="AP30" i="13"/>
  <c r="AP27" i="13" s="1"/>
  <c r="G163" i="13"/>
  <c r="AG30" i="13"/>
  <c r="AG27" i="13" s="1"/>
  <c r="AG20" i="13"/>
  <c r="AG17" i="13" s="1"/>
  <c r="AF30" i="13"/>
  <c r="AF27" i="13" s="1"/>
  <c r="AC25" i="13"/>
  <c r="G260" i="13"/>
  <c r="AO25" i="13"/>
  <c r="AO35" i="13"/>
  <c r="AC30" i="13"/>
  <c r="AC27" i="13" s="1"/>
  <c r="AE143" i="13"/>
  <c r="I36" i="13"/>
  <c r="I26" i="13"/>
  <c r="AJ36" i="13"/>
  <c r="AJ16" i="13" s="1"/>
  <c r="AJ26" i="13"/>
  <c r="X26" i="13"/>
  <c r="X36" i="13"/>
  <c r="X16" i="13" s="1"/>
  <c r="L36" i="13"/>
  <c r="L16" i="13" s="1"/>
  <c r="L26" i="13"/>
  <c r="Q35" i="13"/>
  <c r="Q25" i="13"/>
  <c r="AL24" i="13"/>
  <c r="AL34" i="13"/>
  <c r="AL14" i="13" s="1"/>
  <c r="Z24" i="13"/>
  <c r="Z34" i="13"/>
  <c r="Z14" i="13" s="1"/>
  <c r="Z489" i="13" s="1"/>
  <c r="N24" i="13"/>
  <c r="N34" i="13"/>
  <c r="N14" i="13" s="1"/>
  <c r="AI23" i="13"/>
  <c r="AI33" i="13"/>
  <c r="AI13" i="13" s="1"/>
  <c r="W33" i="13"/>
  <c r="W23" i="13"/>
  <c r="K33" i="13"/>
  <c r="K23" i="13"/>
  <c r="L34" i="13"/>
  <c r="L14" i="13" s="1"/>
  <c r="L24" i="13"/>
  <c r="H20" i="13"/>
  <c r="H30" i="13"/>
  <c r="I24" i="13"/>
  <c r="I34" i="13"/>
  <c r="AG36" i="13"/>
  <c r="AG16" i="13" s="1"/>
  <c r="AG26" i="13"/>
  <c r="U26" i="13"/>
  <c r="U36" i="13"/>
  <c r="U16" i="13" s="1"/>
  <c r="AP35" i="13"/>
  <c r="AP15" i="13" s="1"/>
  <c r="AP25" i="13"/>
  <c r="N35" i="13"/>
  <c r="N15" i="13" s="1"/>
  <c r="N25" i="13"/>
  <c r="AI24" i="13"/>
  <c r="AI34" i="13"/>
  <c r="AI14" i="13" s="1"/>
  <c r="W34" i="13"/>
  <c r="W14" i="13" s="1"/>
  <c r="W24" i="13"/>
  <c r="K34" i="13"/>
  <c r="K14" i="13" s="1"/>
  <c r="K24" i="13"/>
  <c r="T23" i="13"/>
  <c r="T33" i="13"/>
  <c r="H21" i="13"/>
  <c r="H31" i="13"/>
  <c r="I35" i="13"/>
  <c r="I25" i="13"/>
  <c r="AG33" i="13"/>
  <c r="AG23" i="13"/>
  <c r="I33" i="13"/>
  <c r="I13" i="13" s="1"/>
  <c r="I23" i="13"/>
  <c r="AF26" i="13"/>
  <c r="AF22" i="13" s="1"/>
  <c r="AF36" i="13"/>
  <c r="AF16" i="13" s="1"/>
  <c r="T36" i="13"/>
  <c r="T16" i="13" s="1"/>
  <c r="T26" i="13"/>
  <c r="AM25" i="13"/>
  <c r="AM35" i="13"/>
  <c r="AM15" i="13" s="1"/>
  <c r="L35" i="13"/>
  <c r="L15" i="13" s="1"/>
  <c r="L25" i="13"/>
  <c r="AG24" i="13"/>
  <c r="AG34" i="13"/>
  <c r="AG14" i="13" s="1"/>
  <c r="U34" i="13"/>
  <c r="U14" i="13" s="1"/>
  <c r="U24" i="13"/>
  <c r="AP33" i="13"/>
  <c r="AP23" i="13"/>
  <c r="AD33" i="13"/>
  <c r="AD13" i="13" s="1"/>
  <c r="AD23" i="13"/>
  <c r="R33" i="13"/>
  <c r="R13" i="13" s="1"/>
  <c r="R23" i="13"/>
  <c r="AI26" i="13"/>
  <c r="AI36" i="13"/>
  <c r="AI16" i="13" s="1"/>
  <c r="AJ24" i="13"/>
  <c r="AJ34" i="13"/>
  <c r="AJ14" i="13" s="1"/>
  <c r="H29" i="13"/>
  <c r="H19" i="13"/>
  <c r="I21" i="13"/>
  <c r="I31" i="13"/>
  <c r="I16" i="13" s="1"/>
  <c r="H23" i="13"/>
  <c r="H33" i="13"/>
  <c r="H13" i="13" s="1"/>
  <c r="AP36" i="13"/>
  <c r="AP16" i="13" s="1"/>
  <c r="AP26" i="13"/>
  <c r="AD26" i="13"/>
  <c r="AD36" i="13"/>
  <c r="AD16" i="13" s="1"/>
  <c r="R26" i="13"/>
  <c r="R36" i="13"/>
  <c r="R16" i="13" s="1"/>
  <c r="X35" i="13"/>
  <c r="X15" i="13" s="1"/>
  <c r="X25" i="13"/>
  <c r="K35" i="13"/>
  <c r="K15" i="13" s="1"/>
  <c r="K25" i="13"/>
  <c r="T24" i="13"/>
  <c r="T34" i="13"/>
  <c r="T14" i="13" s="1"/>
  <c r="AO23" i="13"/>
  <c r="AO33" i="13"/>
  <c r="AC23" i="13"/>
  <c r="AC33" i="13"/>
  <c r="AC13" i="13" s="1"/>
  <c r="Q23" i="13"/>
  <c r="Q33" i="13"/>
  <c r="Q13" i="13" s="1"/>
  <c r="O35" i="13"/>
  <c r="O15" i="13" s="1"/>
  <c r="O25" i="13"/>
  <c r="H26" i="13"/>
  <c r="H36" i="13"/>
  <c r="AO26" i="13"/>
  <c r="AO36" i="13"/>
  <c r="AO16" i="13" s="1"/>
  <c r="AC36" i="13"/>
  <c r="AC16" i="13" s="1"/>
  <c r="AC26" i="13"/>
  <c r="Q36" i="13"/>
  <c r="Q16" i="13" s="1"/>
  <c r="Q26" i="13"/>
  <c r="AJ25" i="13"/>
  <c r="AJ35" i="13"/>
  <c r="AJ15" i="13" s="1"/>
  <c r="U35" i="13"/>
  <c r="U15" i="13" s="1"/>
  <c r="U25" i="13"/>
  <c r="AP34" i="13"/>
  <c r="AP14" i="13" s="1"/>
  <c r="AP24" i="13"/>
  <c r="AD24" i="13"/>
  <c r="AD34" i="13"/>
  <c r="AD14" i="13" s="1"/>
  <c r="R34" i="13"/>
  <c r="R14" i="13" s="1"/>
  <c r="R24" i="13"/>
  <c r="AM23" i="13"/>
  <c r="AM33" i="13"/>
  <c r="O33" i="13"/>
  <c r="O23" i="13"/>
  <c r="W36" i="13"/>
  <c r="W16" i="13" s="1"/>
  <c r="W26" i="13"/>
  <c r="X34" i="13"/>
  <c r="X14" i="13" s="1"/>
  <c r="X24" i="13"/>
  <c r="I20" i="13"/>
  <c r="I30" i="13"/>
  <c r="I15" i="13" s="1"/>
  <c r="I19" i="13"/>
  <c r="I29" i="13"/>
  <c r="I14" i="13" s="1"/>
  <c r="H35" i="13"/>
  <c r="H25" i="13"/>
  <c r="AM36" i="13"/>
  <c r="AM16" i="13" s="1"/>
  <c r="AM26" i="13"/>
  <c r="AA36" i="13"/>
  <c r="AA16" i="13" s="1"/>
  <c r="AA26" i="13"/>
  <c r="O26" i="13"/>
  <c r="O36" i="13"/>
  <c r="O16" i="13" s="1"/>
  <c r="T35" i="13"/>
  <c r="T15" i="13" s="1"/>
  <c r="T25" i="13"/>
  <c r="AO34" i="13"/>
  <c r="AO14" i="13" s="1"/>
  <c r="AO489" i="13" s="1"/>
  <c r="AO24" i="13"/>
  <c r="AC34" i="13"/>
  <c r="AC14" i="13" s="1"/>
  <c r="AC24" i="13"/>
  <c r="Q24" i="13"/>
  <c r="Q34" i="13"/>
  <c r="Q14" i="13" s="1"/>
  <c r="AL33" i="13"/>
  <c r="AL13" i="13" s="1"/>
  <c r="AL23" i="13"/>
  <c r="Z33" i="13"/>
  <c r="Z13" i="13" s="1"/>
  <c r="Z23" i="13"/>
  <c r="N23" i="13"/>
  <c r="N33" i="13"/>
  <c r="K36" i="13"/>
  <c r="K16" i="13" s="1"/>
  <c r="K26" i="13"/>
  <c r="U23" i="13"/>
  <c r="U33" i="13"/>
  <c r="H24" i="13"/>
  <c r="H34" i="13"/>
  <c r="AL36" i="13"/>
  <c r="AL16" i="13" s="1"/>
  <c r="AL26" i="13"/>
  <c r="Z26" i="13"/>
  <c r="Z36" i="13"/>
  <c r="Z16" i="13" s="1"/>
  <c r="N36" i="13"/>
  <c r="N16" i="13" s="1"/>
  <c r="N26" i="13"/>
  <c r="AG35" i="13"/>
  <c r="R35" i="13"/>
  <c r="R25" i="13"/>
  <c r="AM34" i="13"/>
  <c r="AM14" i="13" s="1"/>
  <c r="AM24" i="13"/>
  <c r="O34" i="13"/>
  <c r="O14" i="13" s="1"/>
  <c r="O24" i="13"/>
  <c r="O22" i="13" s="1"/>
  <c r="AJ23" i="13"/>
  <c r="AJ22" i="13" s="1"/>
  <c r="AJ33" i="13"/>
  <c r="X33" i="13"/>
  <c r="X23" i="13"/>
  <c r="X22" i="13" s="1"/>
  <c r="L33" i="13"/>
  <c r="L23" i="13"/>
  <c r="L22" i="13" s="1"/>
  <c r="G96" i="13"/>
  <c r="AD30" i="13"/>
  <c r="AE30" i="13" s="1"/>
  <c r="G396" i="13"/>
  <c r="G386" i="13"/>
  <c r="G381" i="13"/>
  <c r="G371" i="13"/>
  <c r="AO20" i="13"/>
  <c r="AO17" i="13" s="1"/>
  <c r="AO30" i="13"/>
  <c r="AI30" i="13"/>
  <c r="AI27" i="13" s="1"/>
  <c r="AA30" i="13"/>
  <c r="AA27" i="13" s="1"/>
  <c r="Z30" i="13"/>
  <c r="G71" i="13"/>
  <c r="G406" i="13"/>
  <c r="G401" i="13"/>
  <c r="G391" i="13"/>
  <c r="G376" i="13"/>
  <c r="G366" i="13"/>
  <c r="Y108" i="13"/>
  <c r="Y143" i="13"/>
  <c r="W323" i="13"/>
  <c r="AA240" i="13"/>
  <c r="AB240" i="13" s="1"/>
  <c r="Y73" i="13"/>
  <c r="S184" i="13"/>
  <c r="Y145" i="13"/>
  <c r="Y88" i="13"/>
  <c r="Y48" i="13"/>
  <c r="V165" i="13"/>
  <c r="V184" i="13"/>
  <c r="V145" i="13"/>
  <c r="AO239" i="13"/>
  <c r="G229" i="13"/>
  <c r="G76" i="13"/>
  <c r="G111" i="13"/>
  <c r="G51" i="13"/>
  <c r="AN30" i="13"/>
  <c r="AK29" i="13"/>
  <c r="AN33" i="13"/>
  <c r="V24" i="13"/>
  <c r="AL489" i="13"/>
  <c r="T489" i="13"/>
  <c r="S145" i="13"/>
  <c r="P33" i="13"/>
  <c r="V158" i="13"/>
  <c r="V226" i="13"/>
  <c r="K326" i="13"/>
  <c r="Z325" i="13"/>
  <c r="T323" i="13"/>
  <c r="T127" i="13"/>
  <c r="AI489" i="13"/>
  <c r="AL488" i="13"/>
  <c r="AE29" i="13"/>
  <c r="M29" i="13"/>
  <c r="H237" i="13"/>
  <c r="AE31" i="13"/>
  <c r="M31" i="13"/>
  <c r="AO326" i="13"/>
  <c r="AI324" i="13"/>
  <c r="N323" i="13"/>
  <c r="AN26" i="13"/>
  <c r="V209" i="13"/>
  <c r="G61" i="13"/>
  <c r="G168" i="13"/>
  <c r="V143" i="13"/>
  <c r="S143" i="13"/>
  <c r="AH30" i="13"/>
  <c r="Y28" i="13"/>
  <c r="J278" i="13"/>
  <c r="AH31" i="13"/>
  <c r="AK35" i="13"/>
  <c r="AH34" i="13"/>
  <c r="U240" i="13"/>
  <c r="V240" i="13" s="1"/>
  <c r="AL252" i="13"/>
  <c r="P31" i="13"/>
  <c r="AQ30" i="13"/>
  <c r="N489" i="13"/>
  <c r="Q239" i="13"/>
  <c r="I323" i="13"/>
  <c r="AL324" i="13"/>
  <c r="Q323" i="13"/>
  <c r="AN31" i="13"/>
  <c r="AH29" i="13"/>
  <c r="P29" i="13"/>
  <c r="M28" i="13"/>
  <c r="AH280" i="13"/>
  <c r="P280" i="13"/>
  <c r="AE280" i="13"/>
  <c r="M280" i="13"/>
  <c r="G341" i="13"/>
  <c r="AB280" i="13"/>
  <c r="AI326" i="13"/>
  <c r="Q326" i="13"/>
  <c r="AC324" i="13"/>
  <c r="Y255" i="13"/>
  <c r="M78" i="13"/>
  <c r="P143" i="13"/>
  <c r="AN280" i="13"/>
  <c r="AN35" i="13"/>
  <c r="V280" i="13"/>
  <c r="V255" i="13"/>
  <c r="S280" i="13"/>
  <c r="E56" i="13"/>
  <c r="AI325" i="13"/>
  <c r="T325" i="13"/>
  <c r="G81" i="13"/>
  <c r="Q325" i="13"/>
  <c r="S31" i="13"/>
  <c r="W325" i="13"/>
  <c r="AF324" i="13"/>
  <c r="R253" i="13"/>
  <c r="S253" i="13" s="1"/>
  <c r="E373" i="13"/>
  <c r="AB31" i="13"/>
  <c r="AN281" i="13"/>
  <c r="F398" i="13"/>
  <c r="AD237" i="13"/>
  <c r="AE237" i="13" s="1"/>
  <c r="K323" i="13"/>
  <c r="V279" i="13"/>
  <c r="U256" i="13"/>
  <c r="V256" i="13" s="1"/>
  <c r="W126" i="13"/>
  <c r="AO126" i="13"/>
  <c r="J56" i="13"/>
  <c r="U128" i="13"/>
  <c r="AQ46" i="13"/>
  <c r="L127" i="13"/>
  <c r="AG126" i="13"/>
  <c r="AB45" i="13"/>
  <c r="AB29" i="13"/>
  <c r="AE44" i="13"/>
  <c r="S44" i="13"/>
  <c r="M44" i="13"/>
  <c r="J55" i="13"/>
  <c r="AN57" i="13"/>
  <c r="AH57" i="13"/>
  <c r="AB57" i="13"/>
  <c r="V57" i="13"/>
  <c r="P57" i="13"/>
  <c r="AQ56" i="13"/>
  <c r="AQ35" i="13" s="1"/>
  <c r="AK56" i="13"/>
  <c r="AE56" i="13"/>
  <c r="Y56" i="13"/>
  <c r="S56" i="13"/>
  <c r="AN55" i="13"/>
  <c r="AH55" i="13"/>
  <c r="AB55" i="13"/>
  <c r="V55" i="13"/>
  <c r="P55" i="13"/>
  <c r="AQ54" i="13"/>
  <c r="AQ33" i="13" s="1"/>
  <c r="AK54" i="13"/>
  <c r="AE54" i="13"/>
  <c r="Y54" i="13"/>
  <c r="S54" i="13"/>
  <c r="M54" i="13"/>
  <c r="AL240" i="13"/>
  <c r="AF240" i="13"/>
  <c r="AD239" i="13"/>
  <c r="AE239" i="13" s="1"/>
  <c r="AL326" i="13"/>
  <c r="AF326" i="13"/>
  <c r="T326" i="13"/>
  <c r="AO325" i="13"/>
  <c r="AC325" i="13"/>
  <c r="AI323" i="13"/>
  <c r="K325" i="13"/>
  <c r="AE278" i="13"/>
  <c r="AJ256" i="13"/>
  <c r="AK256" i="13" s="1"/>
  <c r="R256" i="13"/>
  <c r="S256" i="13" s="1"/>
  <c r="E333" i="13"/>
  <c r="F378" i="13"/>
  <c r="Z127" i="13"/>
  <c r="AI126" i="13"/>
  <c r="O128" i="13"/>
  <c r="AK46" i="13"/>
  <c r="AD127" i="13"/>
  <c r="X127" i="13"/>
  <c r="O126" i="13"/>
  <c r="AQ44" i="13"/>
  <c r="X125" i="13"/>
  <c r="I125" i="13"/>
  <c r="AL128" i="13"/>
  <c r="Z128" i="13"/>
  <c r="AC127" i="13"/>
  <c r="W127" i="13"/>
  <c r="Q127" i="13"/>
  <c r="K127" i="13"/>
  <c r="Z126" i="13"/>
  <c r="T126" i="13"/>
  <c r="N126" i="13"/>
  <c r="AC125" i="13"/>
  <c r="T252" i="13"/>
  <c r="N324" i="13"/>
  <c r="L256" i="13"/>
  <c r="M256" i="13" s="1"/>
  <c r="AM254" i="13"/>
  <c r="AN254" i="13" s="1"/>
  <c r="O254" i="13"/>
  <c r="P254" i="13" s="1"/>
  <c r="X253" i="13"/>
  <c r="Y253" i="13" s="1"/>
  <c r="E378" i="13"/>
  <c r="E383" i="13"/>
  <c r="E463" i="13"/>
  <c r="F463" i="13"/>
  <c r="G463" i="13" s="1"/>
  <c r="E398" i="13"/>
  <c r="E403" i="13"/>
  <c r="E393" i="13"/>
  <c r="F393" i="13"/>
  <c r="G393" i="13" s="1"/>
  <c r="N127" i="13"/>
  <c r="AC126" i="13"/>
  <c r="Q126" i="13"/>
  <c r="H125" i="13"/>
  <c r="AP128" i="13"/>
  <c r="AQ31" i="13"/>
  <c r="AK47" i="13"/>
  <c r="AK31" i="13"/>
  <c r="AE47" i="13"/>
  <c r="M47" i="13"/>
  <c r="AM127" i="13"/>
  <c r="V46" i="13"/>
  <c r="P46" i="13"/>
  <c r="AJ126" i="13"/>
  <c r="AE45" i="13"/>
  <c r="X126" i="13"/>
  <c r="Y29" i="13"/>
  <c r="AN28" i="13"/>
  <c r="AH44" i="13"/>
  <c r="AB28" i="13"/>
  <c r="V44" i="13"/>
  <c r="P44" i="13"/>
  <c r="J57" i="13"/>
  <c r="AQ57" i="13"/>
  <c r="AQ36" i="13" s="1"/>
  <c r="AK57" i="13"/>
  <c r="AE57" i="13"/>
  <c r="Y57" i="13"/>
  <c r="S57" i="13"/>
  <c r="AN56" i="13"/>
  <c r="AH56" i="13"/>
  <c r="AB56" i="13"/>
  <c r="V56" i="13"/>
  <c r="P56" i="13"/>
  <c r="AQ55" i="13"/>
  <c r="AQ34" i="13" s="1"/>
  <c r="AK55" i="13"/>
  <c r="AE55" i="13"/>
  <c r="Y55" i="13"/>
  <c r="S55" i="13"/>
  <c r="M55" i="13"/>
  <c r="AH54" i="13"/>
  <c r="V54" i="13"/>
  <c r="AC240" i="13"/>
  <c r="AM237" i="13"/>
  <c r="AN237" i="13" s="1"/>
  <c r="AC326" i="13"/>
  <c r="W326" i="13"/>
  <c r="AL325" i="13"/>
  <c r="AF325" i="13"/>
  <c r="AO324" i="13"/>
  <c r="W324" i="13"/>
  <c r="Q324" i="13"/>
  <c r="K324" i="13"/>
  <c r="AL323" i="13"/>
  <c r="AF323" i="13"/>
  <c r="Y280" i="13"/>
  <c r="AJ254" i="13"/>
  <c r="AK254" i="13" s="1"/>
  <c r="L254" i="13"/>
  <c r="M254" i="13" s="1"/>
  <c r="U253" i="13"/>
  <c r="V253" i="13" s="1"/>
  <c r="U326" i="13"/>
  <c r="F338" i="13"/>
  <c r="E368" i="13"/>
  <c r="F368" i="13"/>
  <c r="E388" i="13"/>
  <c r="E363" i="13"/>
  <c r="E338" i="13"/>
  <c r="F388" i="13"/>
  <c r="F403" i="13"/>
  <c r="F373" i="13"/>
  <c r="G373" i="13" s="1"/>
  <c r="F383" i="13"/>
  <c r="J280" i="13"/>
  <c r="F363" i="13"/>
  <c r="N325" i="13"/>
  <c r="Z323" i="13"/>
  <c r="Y279" i="13"/>
  <c r="X254" i="13"/>
  <c r="AO252" i="13"/>
  <c r="AO323" i="13"/>
  <c r="AE253" i="13"/>
  <c r="AD323" i="13"/>
  <c r="L323" i="13"/>
  <c r="P281" i="13"/>
  <c r="O256" i="13"/>
  <c r="P256" i="13" s="1"/>
  <c r="AQ280" i="13"/>
  <c r="AQ255" i="13"/>
  <c r="AK280" i="13"/>
  <c r="AK255" i="13"/>
  <c r="AC252" i="13"/>
  <c r="W252" i="13"/>
  <c r="E253" i="13"/>
  <c r="AP253" i="13"/>
  <c r="AQ253" i="13" s="1"/>
  <c r="Z324" i="13"/>
  <c r="T324" i="13"/>
  <c r="Q322" i="13"/>
  <c r="AQ281" i="13"/>
  <c r="AP256" i="13"/>
  <c r="AQ256" i="13" s="1"/>
  <c r="Z277" i="13"/>
  <c r="Z256" i="13"/>
  <c r="N252" i="13"/>
  <c r="K252" i="13"/>
  <c r="K181" i="13"/>
  <c r="AF252" i="13"/>
  <c r="AK278" i="13"/>
  <c r="AJ253" i="13"/>
  <c r="F278" i="13"/>
  <c r="G278" i="13" s="1"/>
  <c r="AD254" i="13"/>
  <c r="AE254" i="13" s="1"/>
  <c r="AL127" i="13"/>
  <c r="L239" i="13"/>
  <c r="M239" i="13" s="1"/>
  <c r="H326" i="13"/>
  <c r="AH279" i="13"/>
  <c r="M278" i="13"/>
  <c r="AG256" i="13"/>
  <c r="AH256" i="13" s="1"/>
  <c r="AA256" i="13"/>
  <c r="AB256" i="13" s="1"/>
  <c r="AH255" i="13"/>
  <c r="S255" i="13"/>
  <c r="M255" i="13"/>
  <c r="R254" i="13"/>
  <c r="AM326" i="13"/>
  <c r="AG324" i="13"/>
  <c r="AM323" i="13"/>
  <c r="X323" i="13"/>
  <c r="AL239" i="13"/>
  <c r="T239" i="13"/>
  <c r="N239" i="13"/>
  <c r="AI238" i="13"/>
  <c r="AC238" i="13"/>
  <c r="W238" i="13"/>
  <c r="N242" i="13"/>
  <c r="R326" i="13"/>
  <c r="N326" i="13"/>
  <c r="U324" i="13"/>
  <c r="AA323" i="13"/>
  <c r="AD256" i="13"/>
  <c r="X256" i="13"/>
  <c r="Y256" i="13" s="1"/>
  <c r="AP254" i="13"/>
  <c r="AQ254" i="13" s="1"/>
  <c r="AA254" i="13"/>
  <c r="AB254" i="13" s="1"/>
  <c r="AG253" i="13"/>
  <c r="AH253" i="13" s="1"/>
  <c r="AJ326" i="13"/>
  <c r="AJ325" i="13"/>
  <c r="AP323" i="13"/>
  <c r="U323" i="13"/>
  <c r="O323" i="13"/>
  <c r="J255" i="13"/>
  <c r="I325" i="13"/>
  <c r="H324" i="13"/>
  <c r="E254" i="13"/>
  <c r="I256" i="13"/>
  <c r="F333" i="13"/>
  <c r="G333" i="13" s="1"/>
  <c r="H277" i="13"/>
  <c r="I277" i="13"/>
  <c r="J277" i="13" s="1"/>
  <c r="H325" i="13"/>
  <c r="I254" i="13"/>
  <c r="AN253" i="13"/>
  <c r="AB253" i="13"/>
  <c r="P253" i="13"/>
  <c r="Q252" i="13"/>
  <c r="H323" i="13"/>
  <c r="T277" i="13"/>
  <c r="AC277" i="13"/>
  <c r="AO128" i="13"/>
  <c r="P45" i="13"/>
  <c r="AF125" i="13"/>
  <c r="Q238" i="13"/>
  <c r="AL237" i="13"/>
  <c r="AA277" i="13"/>
  <c r="AB277" i="13" s="1"/>
  <c r="W277" i="13"/>
  <c r="E278" i="13"/>
  <c r="AM128" i="13"/>
  <c r="AG128" i="13"/>
  <c r="AC128" i="13"/>
  <c r="W128" i="13"/>
  <c r="Q128" i="13"/>
  <c r="K128" i="13"/>
  <c r="AA127" i="13"/>
  <c r="Y44" i="13"/>
  <c r="T125" i="13"/>
  <c r="AI240" i="13"/>
  <c r="AI239" i="13"/>
  <c r="O238" i="13"/>
  <c r="P238" i="13" s="1"/>
  <c r="AF237" i="13"/>
  <c r="T237" i="13"/>
  <c r="N237" i="13"/>
  <c r="M209" i="13"/>
  <c r="J279" i="13"/>
  <c r="F287" i="13"/>
  <c r="AL277" i="13"/>
  <c r="E281" i="13"/>
  <c r="AF277" i="13"/>
  <c r="O277" i="13"/>
  <c r="P277" i="13" s="1"/>
  <c r="K277" i="13"/>
  <c r="Q240" i="13"/>
  <c r="K240" i="13"/>
  <c r="F280" i="13"/>
  <c r="AM277" i="13"/>
  <c r="AN277" i="13" s="1"/>
  <c r="AI277" i="13"/>
  <c r="E287" i="13"/>
  <c r="AO277" i="13"/>
  <c r="AP277" i="13"/>
  <c r="AQ277" i="13" s="1"/>
  <c r="AD277" i="13"/>
  <c r="AE277" i="13" s="1"/>
  <c r="R277" i="13"/>
  <c r="S277" i="13" s="1"/>
  <c r="N277" i="13"/>
  <c r="E280" i="13"/>
  <c r="F279" i="13"/>
  <c r="G279" i="13" s="1"/>
  <c r="AN278" i="13"/>
  <c r="AB278" i="13"/>
  <c r="P278" i="13"/>
  <c r="AG277" i="13"/>
  <c r="AH277" i="13" s="1"/>
  <c r="U277" i="13"/>
  <c r="V277" i="13" s="1"/>
  <c r="Q277" i="13"/>
  <c r="E279" i="13"/>
  <c r="AJ277" i="13"/>
  <c r="AK277" i="13" s="1"/>
  <c r="X277" i="13"/>
  <c r="Y277" i="13" s="1"/>
  <c r="L277" i="13"/>
  <c r="M277" i="13" s="1"/>
  <c r="F281" i="13"/>
  <c r="G281" i="13" s="1"/>
  <c r="AI181" i="13"/>
  <c r="V47" i="13"/>
  <c r="V185" i="13"/>
  <c r="AA238" i="13"/>
  <c r="AB238" i="13" s="1"/>
  <c r="P183" i="13"/>
  <c r="K238" i="13"/>
  <c r="N206" i="13"/>
  <c r="AF206" i="13"/>
  <c r="O206" i="13"/>
  <c r="P206" i="13" s="1"/>
  <c r="K206" i="13"/>
  <c r="O242" i="13"/>
  <c r="P242" i="13" s="1"/>
  <c r="E257" i="13"/>
  <c r="Z240" i="13"/>
  <c r="AF239" i="13"/>
  <c r="K239" i="13"/>
  <c r="AC239" i="13"/>
  <c r="N238" i="13"/>
  <c r="AD238" i="13"/>
  <c r="AE238" i="13" s="1"/>
  <c r="E282" i="13"/>
  <c r="AE46" i="13"/>
  <c r="AK45" i="13"/>
  <c r="M88" i="13"/>
  <c r="T140" i="13"/>
  <c r="W155" i="13"/>
  <c r="F201" i="13"/>
  <c r="G201" i="13" s="1"/>
  <c r="AO240" i="13"/>
  <c r="T240" i="13"/>
  <c r="AP239" i="13"/>
  <c r="AQ239" i="13" s="1"/>
  <c r="AE184" i="13"/>
  <c r="Z239" i="13"/>
  <c r="L237" i="13"/>
  <c r="M237" i="13" s="1"/>
  <c r="AL206" i="13"/>
  <c r="W239" i="13"/>
  <c r="AJ239" i="13"/>
  <c r="AK239" i="13" s="1"/>
  <c r="AI242" i="13"/>
  <c r="M287" i="13"/>
  <c r="F282" i="13"/>
  <c r="G282" i="13" s="1"/>
  <c r="F257" i="13"/>
  <c r="G257" i="13" s="1"/>
  <c r="AN143" i="13"/>
  <c r="Y141" i="13"/>
  <c r="E156" i="13"/>
  <c r="V159" i="13"/>
  <c r="AN157" i="13"/>
  <c r="R128" i="13"/>
  <c r="S47" i="13"/>
  <c r="AG125" i="13"/>
  <c r="K155" i="13"/>
  <c r="AH143" i="13"/>
  <c r="AA128" i="13"/>
  <c r="AB47" i="13"/>
  <c r="AM126" i="13"/>
  <c r="AN45" i="13"/>
  <c r="AE159" i="13"/>
  <c r="AE158" i="13"/>
  <c r="P157" i="13"/>
  <c r="AQ156" i="13"/>
  <c r="Z155" i="13"/>
  <c r="V156" i="13"/>
  <c r="O155" i="13"/>
  <c r="P155" i="13" s="1"/>
  <c r="AN159" i="13"/>
  <c r="T155" i="13"/>
  <c r="O240" i="13"/>
  <c r="P240" i="13" s="1"/>
  <c r="P185" i="13"/>
  <c r="AB184" i="13"/>
  <c r="AA239" i="13"/>
  <c r="AB239" i="13" s="1"/>
  <c r="AL181" i="13"/>
  <c r="AL238" i="13"/>
  <c r="AF181" i="13"/>
  <c r="AF238" i="13"/>
  <c r="AH182" i="13"/>
  <c r="AG237" i="13"/>
  <c r="AH237" i="13" s="1"/>
  <c r="AA181" i="13"/>
  <c r="AB181" i="13" s="1"/>
  <c r="AA237" i="13"/>
  <c r="AB237" i="13" s="1"/>
  <c r="V182" i="13"/>
  <c r="U237" i="13"/>
  <c r="V237" i="13" s="1"/>
  <c r="O181" i="13"/>
  <c r="R239" i="13"/>
  <c r="S239" i="13" s="1"/>
  <c r="S209" i="13"/>
  <c r="AJ237" i="13"/>
  <c r="AK237" i="13" s="1"/>
  <c r="AK207" i="13"/>
  <c r="L242" i="13"/>
  <c r="M242" i="13" s="1"/>
  <c r="M243" i="13"/>
  <c r="E48" i="13"/>
  <c r="AN47" i="13"/>
  <c r="AI128" i="13"/>
  <c r="AD128" i="13"/>
  <c r="AN46" i="13"/>
  <c r="Y46" i="13"/>
  <c r="O127" i="13"/>
  <c r="AL126" i="13"/>
  <c r="F58" i="13"/>
  <c r="Z53" i="13"/>
  <c r="O53" i="13"/>
  <c r="P53" i="13" s="1"/>
  <c r="K53" i="13"/>
  <c r="X155" i="13"/>
  <c r="Y155" i="13" s="1"/>
  <c r="S157" i="13"/>
  <c r="AE156" i="13"/>
  <c r="N155" i="13"/>
  <c r="E201" i="13"/>
  <c r="F186" i="13"/>
  <c r="G186" i="13" s="1"/>
  <c r="AM240" i="13"/>
  <c r="AN240" i="13" s="1"/>
  <c r="AN185" i="13"/>
  <c r="Y185" i="13"/>
  <c r="X240" i="13"/>
  <c r="Y240" i="13" s="1"/>
  <c r="N181" i="13"/>
  <c r="N240" i="13"/>
  <c r="P184" i="13"/>
  <c r="O239" i="13"/>
  <c r="P239" i="13" s="1"/>
  <c r="AQ183" i="13"/>
  <c r="AP238" i="13"/>
  <c r="AQ238" i="13" s="1"/>
  <c r="AK183" i="13"/>
  <c r="AJ238" i="13"/>
  <c r="AK238" i="13" s="1"/>
  <c r="Z181" i="13"/>
  <c r="T181" i="13"/>
  <c r="T238" i="13"/>
  <c r="AQ182" i="13"/>
  <c r="AP237" i="13"/>
  <c r="AQ237" i="13" s="1"/>
  <c r="Z237" i="13"/>
  <c r="E226" i="13"/>
  <c r="F226" i="13"/>
  <c r="AO206" i="13"/>
  <c r="AO237" i="13"/>
  <c r="AJ240" i="13"/>
  <c r="AK240" i="13" s="1"/>
  <c r="Z238" i="13"/>
  <c r="Q242" i="13"/>
  <c r="AF126" i="13"/>
  <c r="L125" i="13"/>
  <c r="E55" i="13"/>
  <c r="M56" i="13"/>
  <c r="E142" i="13"/>
  <c r="F141" i="13"/>
  <c r="G141" i="13" s="1"/>
  <c r="AH142" i="13"/>
  <c r="Q140" i="13"/>
  <c r="E160" i="13"/>
  <c r="F160" i="13"/>
  <c r="AB159" i="13"/>
  <c r="S159" i="13"/>
  <c r="AB158" i="13"/>
  <c r="AF155" i="13"/>
  <c r="AM155" i="13"/>
  <c r="AN155" i="13" s="1"/>
  <c r="AI155" i="13"/>
  <c r="AC155" i="13"/>
  <c r="E186" i="13"/>
  <c r="E183" i="13"/>
  <c r="I237" i="13"/>
  <c r="F182" i="13"/>
  <c r="G182" i="13" s="1"/>
  <c r="AG240" i="13"/>
  <c r="AH240" i="13" s="1"/>
  <c r="AB185" i="13"/>
  <c r="W240" i="13"/>
  <c r="S185" i="13"/>
  <c r="R240" i="13"/>
  <c r="S240" i="13" s="1"/>
  <c r="Y184" i="13"/>
  <c r="X239" i="13"/>
  <c r="Y239" i="13" s="1"/>
  <c r="AO238" i="13"/>
  <c r="X237" i="13"/>
  <c r="Y237" i="13" s="1"/>
  <c r="Y182" i="13"/>
  <c r="S182" i="13"/>
  <c r="R237" i="13"/>
  <c r="S237" i="13" s="1"/>
  <c r="M182" i="13"/>
  <c r="L240" i="13"/>
  <c r="M240" i="13" s="1"/>
  <c r="U238" i="13"/>
  <c r="V238" i="13" s="1"/>
  <c r="AI237" i="13"/>
  <c r="O237" i="13"/>
  <c r="P237" i="13" s="1"/>
  <c r="AA126" i="13"/>
  <c r="K126" i="13"/>
  <c r="AF43" i="13"/>
  <c r="N128" i="13"/>
  <c r="AP127" i="13"/>
  <c r="AM53" i="13"/>
  <c r="AN53" i="13" s="1"/>
  <c r="E157" i="13"/>
  <c r="AJ155" i="13"/>
  <c r="AK155" i="13" s="1"/>
  <c r="AL155" i="13"/>
  <c r="AA155" i="13"/>
  <c r="AB155" i="13" s="1"/>
  <c r="Q155" i="13"/>
  <c r="AQ185" i="13"/>
  <c r="AP240" i="13"/>
  <c r="AQ240" i="13" s="1"/>
  <c r="AM238" i="13"/>
  <c r="AN238" i="13" s="1"/>
  <c r="AN183" i="13"/>
  <c r="AH183" i="13"/>
  <c r="AG238" i="13"/>
  <c r="AH238" i="13" s="1"/>
  <c r="AB183" i="13"/>
  <c r="M183" i="13"/>
  <c r="L238" i="13"/>
  <c r="M238" i="13" s="1"/>
  <c r="AM181" i="13"/>
  <c r="AN181" i="13" s="1"/>
  <c r="AC181" i="13"/>
  <c r="AC237" i="13"/>
  <c r="W181" i="13"/>
  <c r="W237" i="13"/>
  <c r="Q181" i="13"/>
  <c r="Q237" i="13"/>
  <c r="U239" i="13"/>
  <c r="V239" i="13" s="1"/>
  <c r="K237" i="13"/>
  <c r="Z242" i="13"/>
  <c r="E196" i="13"/>
  <c r="F196" i="13"/>
  <c r="G196" i="13" s="1"/>
  <c r="AO181" i="13"/>
  <c r="AM206" i="13"/>
  <c r="AN206" i="13" s="1"/>
  <c r="AI206" i="13"/>
  <c r="AD240" i="13"/>
  <c r="AE240" i="13" s="1"/>
  <c r="AM239" i="13"/>
  <c r="AN239" i="13" s="1"/>
  <c r="X238" i="13"/>
  <c r="Y238" i="13" s="1"/>
  <c r="E247" i="13"/>
  <c r="F247" i="13"/>
  <c r="G247" i="13" s="1"/>
  <c r="AM242" i="13"/>
  <c r="AN242" i="13" s="1"/>
  <c r="AF242" i="13"/>
  <c r="Z206" i="13"/>
  <c r="T206" i="13"/>
  <c r="AC206" i="13"/>
  <c r="AG239" i="13"/>
  <c r="AH239" i="13" s="1"/>
  <c r="R238" i="13"/>
  <c r="S238" i="13" s="1"/>
  <c r="AL242" i="13"/>
  <c r="W242" i="13"/>
  <c r="AO242" i="13"/>
  <c r="AJ242" i="13"/>
  <c r="AK242" i="13" s="1"/>
  <c r="T242" i="13"/>
  <c r="E307" i="13"/>
  <c r="F307" i="13"/>
  <c r="G307" i="13" s="1"/>
  <c r="E272" i="13"/>
  <c r="AA206" i="13"/>
  <c r="AB206" i="13" s="1"/>
  <c r="W206" i="13"/>
  <c r="Q206" i="13"/>
  <c r="AA242" i="13"/>
  <c r="AB242" i="13" s="1"/>
  <c r="K242" i="13"/>
  <c r="AC242" i="13"/>
  <c r="X242" i="13"/>
  <c r="Y242" i="13" s="1"/>
  <c r="H239" i="13"/>
  <c r="I240" i="13"/>
  <c r="H240" i="13"/>
  <c r="F272" i="13"/>
  <c r="G272" i="13" s="1"/>
  <c r="E210" i="13"/>
  <c r="M307" i="13"/>
  <c r="I239" i="13"/>
  <c r="AP242" i="13"/>
  <c r="AQ242" i="13" s="1"/>
  <c r="AD242" i="13"/>
  <c r="AE242" i="13" s="1"/>
  <c r="AG242" i="13"/>
  <c r="AH242" i="13" s="1"/>
  <c r="U242" i="13"/>
  <c r="V242" i="13" s="1"/>
  <c r="R242" i="13"/>
  <c r="S242" i="13" s="1"/>
  <c r="AN245" i="13"/>
  <c r="AB245" i="13"/>
  <c r="P245" i="13"/>
  <c r="I238" i="13"/>
  <c r="M247" i="13"/>
  <c r="H238" i="13"/>
  <c r="AP206" i="13"/>
  <c r="AQ206" i="13" s="1"/>
  <c r="AD206" i="13"/>
  <c r="AE206" i="13" s="1"/>
  <c r="R206" i="13"/>
  <c r="S206" i="13" s="1"/>
  <c r="F207" i="13"/>
  <c r="G207" i="13" s="1"/>
  <c r="E209" i="13"/>
  <c r="F208" i="13"/>
  <c r="G208" i="13" s="1"/>
  <c r="AN207" i="13"/>
  <c r="AB207" i="13"/>
  <c r="P207" i="13"/>
  <c r="AG206" i="13"/>
  <c r="AH206" i="13" s="1"/>
  <c r="U206" i="13"/>
  <c r="V206" i="13" s="1"/>
  <c r="E208" i="13"/>
  <c r="AJ206" i="13"/>
  <c r="AK206" i="13" s="1"/>
  <c r="X206" i="13"/>
  <c r="Y206" i="13" s="1"/>
  <c r="L206" i="13"/>
  <c r="M206" i="13" s="1"/>
  <c r="F209" i="13"/>
  <c r="E207" i="13"/>
  <c r="F210" i="13"/>
  <c r="G210" i="13" s="1"/>
  <c r="I206" i="13"/>
  <c r="J206" i="13" s="1"/>
  <c r="J208" i="13"/>
  <c r="H206" i="13"/>
  <c r="M226" i="13"/>
  <c r="H181" i="13"/>
  <c r="F56" i="13"/>
  <c r="E185" i="13"/>
  <c r="AP181" i="13"/>
  <c r="AQ181" i="13" s="1"/>
  <c r="AD181" i="13"/>
  <c r="AE181" i="13" s="1"/>
  <c r="R181" i="13"/>
  <c r="E182" i="13"/>
  <c r="F184" i="13"/>
  <c r="E184" i="13"/>
  <c r="AN182" i="13"/>
  <c r="AB182" i="13"/>
  <c r="P182" i="13"/>
  <c r="AG181" i="13"/>
  <c r="AH181" i="13" s="1"/>
  <c r="U181" i="13"/>
  <c r="AJ181" i="13"/>
  <c r="AK181" i="13" s="1"/>
  <c r="X181" i="13"/>
  <c r="Y181" i="13" s="1"/>
  <c r="L181" i="13"/>
  <c r="M181" i="13" s="1"/>
  <c r="F185" i="13"/>
  <c r="G185" i="13" s="1"/>
  <c r="I181" i="13"/>
  <c r="J181" i="13" s="1"/>
  <c r="F183" i="13"/>
  <c r="G183" i="13" s="1"/>
  <c r="J185" i="13"/>
  <c r="M196" i="13"/>
  <c r="F158" i="13"/>
  <c r="E159" i="13"/>
  <c r="M186" i="13"/>
  <c r="M201" i="13"/>
  <c r="G148" i="13"/>
  <c r="AO155" i="13"/>
  <c r="E158" i="13"/>
  <c r="AP155" i="13"/>
  <c r="AQ155" i="13" s="1"/>
  <c r="AD155" i="13"/>
  <c r="AE155" i="13" s="1"/>
  <c r="R155" i="13"/>
  <c r="F159" i="13"/>
  <c r="G159" i="13" s="1"/>
  <c r="AN156" i="13"/>
  <c r="AB156" i="13"/>
  <c r="P156" i="13"/>
  <c r="AG155" i="13"/>
  <c r="AH155" i="13" s="1"/>
  <c r="U155" i="13"/>
  <c r="L155" i="13"/>
  <c r="M155" i="13" s="1"/>
  <c r="F156" i="13"/>
  <c r="G156" i="13" s="1"/>
  <c r="I155" i="13"/>
  <c r="J155" i="13" s="1"/>
  <c r="F157" i="13"/>
  <c r="G157" i="13" s="1"/>
  <c r="H155" i="13"/>
  <c r="M160" i="13"/>
  <c r="L126" i="13"/>
  <c r="M45" i="13"/>
  <c r="AO43" i="13"/>
  <c r="AO125" i="13"/>
  <c r="AI43" i="13"/>
  <c r="AI125" i="13"/>
  <c r="Z43" i="13"/>
  <c r="Z125" i="13"/>
  <c r="R43" i="13"/>
  <c r="S43" i="13" s="1"/>
  <c r="R125" i="13"/>
  <c r="E78" i="13"/>
  <c r="U127" i="13"/>
  <c r="U140" i="13"/>
  <c r="V140" i="13" s="1"/>
  <c r="V141" i="13"/>
  <c r="F48" i="13"/>
  <c r="AH46" i="13"/>
  <c r="AG127" i="13"/>
  <c r="U126" i="13"/>
  <c r="V45" i="13"/>
  <c r="AN44" i="13"/>
  <c r="AM125" i="13"/>
  <c r="AD43" i="13"/>
  <c r="AE43" i="13" s="1"/>
  <c r="AD125" i="13"/>
  <c r="U43" i="13"/>
  <c r="V43" i="13" s="1"/>
  <c r="U125" i="13"/>
  <c r="Q43" i="13"/>
  <c r="Q125" i="13"/>
  <c r="E103" i="13"/>
  <c r="E93" i="13"/>
  <c r="F93" i="13"/>
  <c r="AJ127" i="13"/>
  <c r="AD140" i="13"/>
  <c r="AE141" i="13"/>
  <c r="AQ47" i="13"/>
  <c r="AH47" i="13"/>
  <c r="AB46" i="13"/>
  <c r="R127" i="13"/>
  <c r="S46" i="13"/>
  <c r="AQ45" i="13"/>
  <c r="AP126" i="13"/>
  <c r="AH45" i="13"/>
  <c r="Y45" i="13"/>
  <c r="AL43" i="13"/>
  <c r="F108" i="13"/>
  <c r="AI53" i="13"/>
  <c r="AJ128" i="13"/>
  <c r="AL125" i="13"/>
  <c r="Y47" i="13"/>
  <c r="X128" i="13"/>
  <c r="T43" i="13"/>
  <c r="T128" i="13"/>
  <c r="P47" i="13"/>
  <c r="M46" i="13"/>
  <c r="S45" i="13"/>
  <c r="R126" i="13"/>
  <c r="AJ125" i="13"/>
  <c r="AK44" i="13"/>
  <c r="AB44" i="13"/>
  <c r="AA125" i="13"/>
  <c r="W43" i="13"/>
  <c r="W125" i="13"/>
  <c r="N43" i="13"/>
  <c r="F83" i="13"/>
  <c r="G83" i="13" s="1"/>
  <c r="H128" i="13"/>
  <c r="E57" i="13"/>
  <c r="I127" i="13"/>
  <c r="AF128" i="13"/>
  <c r="L128" i="13"/>
  <c r="N125" i="13"/>
  <c r="L140" i="13"/>
  <c r="M143" i="13"/>
  <c r="AL140" i="13"/>
  <c r="AP43" i="13"/>
  <c r="AQ43" i="13" s="1"/>
  <c r="AG43" i="13"/>
  <c r="AH43" i="13" s="1"/>
  <c r="AC43" i="13"/>
  <c r="K43" i="13"/>
  <c r="E98" i="13"/>
  <c r="E58" i="13"/>
  <c r="E73" i="13"/>
  <c r="F73" i="13"/>
  <c r="H127" i="13"/>
  <c r="T53" i="13"/>
  <c r="AC53" i="13"/>
  <c r="AP125" i="13"/>
  <c r="F142" i="13"/>
  <c r="G142" i="13" s="1"/>
  <c r="AF140" i="13"/>
  <c r="X140" i="13"/>
  <c r="AP140" i="13"/>
  <c r="AQ140" i="13" s="1"/>
  <c r="AG140" i="13"/>
  <c r="AH140" i="13" s="1"/>
  <c r="AC140" i="13"/>
  <c r="O140" i="13"/>
  <c r="K140" i="13"/>
  <c r="F165" i="13"/>
  <c r="H126" i="13"/>
  <c r="AL53" i="13"/>
  <c r="N53" i="13"/>
  <c r="AA53" i="13"/>
  <c r="AB53" i="13" s="1"/>
  <c r="W53" i="13"/>
  <c r="E145" i="13"/>
  <c r="F145" i="13"/>
  <c r="AJ140" i="13"/>
  <c r="AK140" i="13" s="1"/>
  <c r="AA140" i="13"/>
  <c r="AB140" i="13" s="1"/>
  <c r="W140" i="13"/>
  <c r="N140" i="13"/>
  <c r="E165" i="13"/>
  <c r="E83" i="13"/>
  <c r="E88" i="13"/>
  <c r="AF53" i="13"/>
  <c r="Q53" i="13"/>
  <c r="AD126" i="13"/>
  <c r="O125" i="13"/>
  <c r="K125" i="13"/>
  <c r="AM140" i="13"/>
  <c r="AN140" i="13" s="1"/>
  <c r="AI140" i="13"/>
  <c r="Z140" i="13"/>
  <c r="R140" i="13"/>
  <c r="H140" i="13"/>
  <c r="E144" i="13"/>
  <c r="M165" i="13"/>
  <c r="AO140" i="13"/>
  <c r="E141" i="13"/>
  <c r="F143" i="13"/>
  <c r="E143" i="13"/>
  <c r="AN141" i="13"/>
  <c r="AB141" i="13"/>
  <c r="P141" i="13"/>
  <c r="F144" i="13"/>
  <c r="G144" i="13" s="1"/>
  <c r="I140" i="13"/>
  <c r="J140" i="13" s="1"/>
  <c r="I128" i="13"/>
  <c r="M145" i="13"/>
  <c r="G91" i="13"/>
  <c r="I53" i="13"/>
  <c r="J53" i="13" s="1"/>
  <c r="I126" i="13"/>
  <c r="F57" i="13"/>
  <c r="G57" i="13" s="1"/>
  <c r="AO53" i="13"/>
  <c r="AP53" i="13"/>
  <c r="AQ53" i="13" s="1"/>
  <c r="AD53" i="13"/>
  <c r="R53" i="13"/>
  <c r="S53" i="13" s="1"/>
  <c r="F54" i="13"/>
  <c r="G54" i="13" s="1"/>
  <c r="F55" i="13"/>
  <c r="G55" i="13" s="1"/>
  <c r="M57" i="13"/>
  <c r="AN54" i="13"/>
  <c r="AB54" i="13"/>
  <c r="P54" i="13"/>
  <c r="AG53" i="13"/>
  <c r="U53" i="13"/>
  <c r="V53" i="13" s="1"/>
  <c r="AJ53" i="13"/>
  <c r="AK53" i="13" s="1"/>
  <c r="X53" i="13"/>
  <c r="L53" i="13"/>
  <c r="J54" i="13"/>
  <c r="H53" i="13"/>
  <c r="E54" i="13"/>
  <c r="E108" i="13"/>
  <c r="E68" i="13"/>
  <c r="M73" i="13"/>
  <c r="F68" i="13"/>
  <c r="F78" i="13"/>
  <c r="M93" i="13"/>
  <c r="F88" i="13"/>
  <c r="F103" i="13"/>
  <c r="G103" i="13" s="1"/>
  <c r="F98" i="13"/>
  <c r="G98" i="13" s="1"/>
  <c r="AJ43" i="13"/>
  <c r="AK43" i="13" s="1"/>
  <c r="X43" i="13"/>
  <c r="Y43" i="13" s="1"/>
  <c r="L43" i="13"/>
  <c r="M43" i="13" s="1"/>
  <c r="AM43" i="13"/>
  <c r="AN43" i="13" s="1"/>
  <c r="AA43" i="13"/>
  <c r="AB43" i="13" s="1"/>
  <c r="O43" i="13"/>
  <c r="P43" i="13" s="1"/>
  <c r="J48" i="13"/>
  <c r="G160" i="13" l="1"/>
  <c r="AH53" i="13"/>
  <c r="G280" i="13"/>
  <c r="G287" i="13"/>
  <c r="AC236" i="13"/>
  <c r="AE140" i="13"/>
  <c r="AC22" i="13"/>
  <c r="K22" i="13"/>
  <c r="AO22" i="13"/>
  <c r="AM22" i="13"/>
  <c r="AJ13" i="13"/>
  <c r="AJ12" i="13" s="1"/>
  <c r="AJ32" i="13"/>
  <c r="Z22" i="13"/>
  <c r="AO13" i="13"/>
  <c r="AO32" i="13"/>
  <c r="R22" i="13"/>
  <c r="H16" i="13"/>
  <c r="N22" i="13"/>
  <c r="AN36" i="13"/>
  <c r="U32" i="13"/>
  <c r="U13" i="13"/>
  <c r="U12" i="13" s="1"/>
  <c r="T32" i="13"/>
  <c r="T13" i="13"/>
  <c r="T12" i="13" s="1"/>
  <c r="K32" i="13"/>
  <c r="K13" i="13"/>
  <c r="K12" i="13" s="1"/>
  <c r="H14" i="13"/>
  <c r="T22" i="13"/>
  <c r="W22" i="13"/>
  <c r="S34" i="13"/>
  <c r="AP22" i="13"/>
  <c r="W32" i="13"/>
  <c r="W13" i="13"/>
  <c r="W12" i="13" s="1"/>
  <c r="AH24" i="13"/>
  <c r="L32" i="13"/>
  <c r="L13" i="13"/>
  <c r="L12" i="13" s="1"/>
  <c r="O32" i="13"/>
  <c r="O13" i="13"/>
  <c r="O12" i="13" s="1"/>
  <c r="Q22" i="13"/>
  <c r="AP32" i="13"/>
  <c r="AP13" i="13"/>
  <c r="AP12" i="13" s="1"/>
  <c r="AG32" i="13"/>
  <c r="AG13" i="13"/>
  <c r="H15" i="13"/>
  <c r="H12" i="13" s="1"/>
  <c r="N32" i="13"/>
  <c r="N13" i="13"/>
  <c r="N488" i="13" s="1"/>
  <c r="AM13" i="13"/>
  <c r="AM12" i="13" s="1"/>
  <c r="AM32" i="13"/>
  <c r="U22" i="13"/>
  <c r="Q32" i="13"/>
  <c r="Q15" i="13"/>
  <c r="Q12" i="13" s="1"/>
  <c r="X32" i="13"/>
  <c r="X13" i="13"/>
  <c r="X12" i="13" s="1"/>
  <c r="R32" i="13"/>
  <c r="R15" i="13"/>
  <c r="R12" i="13" s="1"/>
  <c r="G93" i="13"/>
  <c r="AE53" i="13"/>
  <c r="G68" i="13"/>
  <c r="G48" i="13"/>
  <c r="AD27" i="13"/>
  <c r="AE27" i="13" s="1"/>
  <c r="G383" i="13"/>
  <c r="G378" i="13"/>
  <c r="G368" i="13"/>
  <c r="AB30" i="13"/>
  <c r="AO27" i="13"/>
  <c r="AO15" i="13"/>
  <c r="AO12" i="13" s="1"/>
  <c r="Z27" i="13"/>
  <c r="G403" i="13"/>
  <c r="G398" i="13"/>
  <c r="G388" i="13"/>
  <c r="S181" i="13"/>
  <c r="AB255" i="13"/>
  <c r="AF491" i="13"/>
  <c r="E256" i="13"/>
  <c r="AM488" i="13"/>
  <c r="AN488" i="13" s="1"/>
  <c r="Q489" i="13"/>
  <c r="AI252" i="13"/>
  <c r="X325" i="13"/>
  <c r="AJ252" i="13"/>
  <c r="AK252" i="13" s="1"/>
  <c r="X252" i="13"/>
  <c r="Y252" i="13" s="1"/>
  <c r="K491" i="13"/>
  <c r="AC491" i="13"/>
  <c r="Q488" i="13"/>
  <c r="Q491" i="13"/>
  <c r="W489" i="13"/>
  <c r="H27" i="13"/>
  <c r="M35" i="13"/>
  <c r="AC124" i="13"/>
  <c r="AN27" i="13"/>
  <c r="G73" i="13"/>
  <c r="G108" i="13"/>
  <c r="Y140" i="13"/>
  <c r="V30" i="13"/>
  <c r="S140" i="13"/>
  <c r="Y53" i="13"/>
  <c r="V155" i="13"/>
  <c r="V181" i="13"/>
  <c r="L326" i="13"/>
  <c r="W322" i="13"/>
  <c r="V26" i="13"/>
  <c r="T491" i="13"/>
  <c r="L252" i="13"/>
  <c r="M252" i="13" s="1"/>
  <c r="I491" i="13"/>
  <c r="J491" i="13" s="1"/>
  <c r="AB24" i="13"/>
  <c r="M25" i="13"/>
  <c r="AB26" i="13"/>
  <c r="AC488" i="13"/>
  <c r="U252" i="13"/>
  <c r="V252" i="13" s="1"/>
  <c r="P34" i="13"/>
  <c r="Y26" i="13"/>
  <c r="AN24" i="13"/>
  <c r="S155" i="13"/>
  <c r="AI491" i="13"/>
  <c r="I27" i="13"/>
  <c r="S24" i="13"/>
  <c r="Y24" i="13"/>
  <c r="S26" i="13"/>
  <c r="AE24" i="13"/>
  <c r="AK24" i="13"/>
  <c r="AL491" i="13"/>
  <c r="M26" i="13"/>
  <c r="AK26" i="13"/>
  <c r="P25" i="13"/>
  <c r="AO491" i="13"/>
  <c r="AH26" i="13"/>
  <c r="AE26" i="13"/>
  <c r="K488" i="13"/>
  <c r="P26" i="13"/>
  <c r="W491" i="13"/>
  <c r="G58" i="13"/>
  <c r="G209" i="13"/>
  <c r="G226" i="13"/>
  <c r="V27" i="13"/>
  <c r="G165" i="13"/>
  <c r="G158" i="13"/>
  <c r="S30" i="13"/>
  <c r="S35" i="13"/>
  <c r="G56" i="13"/>
  <c r="P35" i="13"/>
  <c r="AE33" i="13"/>
  <c r="AB36" i="13"/>
  <c r="R489" i="13"/>
  <c r="S489" i="13" s="1"/>
  <c r="AI488" i="13"/>
  <c r="Z491" i="13"/>
  <c r="G363" i="13"/>
  <c r="AC489" i="13"/>
  <c r="S29" i="13"/>
  <c r="AK28" i="13"/>
  <c r="I32" i="13"/>
  <c r="AM489" i="13"/>
  <c r="AN489" i="13" s="1"/>
  <c r="E53" i="13"/>
  <c r="V29" i="13"/>
  <c r="AQ29" i="13"/>
  <c r="AI236" i="13"/>
  <c r="M27" i="13"/>
  <c r="L488" i="13"/>
  <c r="Y35" i="13"/>
  <c r="T488" i="13"/>
  <c r="S27" i="13"/>
  <c r="AN29" i="13"/>
  <c r="K489" i="13"/>
  <c r="AD488" i="13"/>
  <c r="AE488" i="13" s="1"/>
  <c r="U325" i="13"/>
  <c r="U322" i="13" s="1"/>
  <c r="V322" i="13" s="1"/>
  <c r="AG489" i="13"/>
  <c r="AH489" i="13" s="1"/>
  <c r="AP488" i="13"/>
  <c r="AQ488" i="13" s="1"/>
  <c r="AQ27" i="13"/>
  <c r="P181" i="13"/>
  <c r="Y36" i="13"/>
  <c r="Y31" i="13"/>
  <c r="V31" i="13"/>
  <c r="N491" i="13"/>
  <c r="AM491" i="13"/>
  <c r="AN491" i="13" s="1"/>
  <c r="P36" i="13"/>
  <c r="W488" i="13"/>
  <c r="AB27" i="13"/>
  <c r="O326" i="13"/>
  <c r="P326" i="13" s="1"/>
  <c r="AH36" i="13"/>
  <c r="V36" i="13"/>
  <c r="I489" i="13"/>
  <c r="M33" i="13"/>
  <c r="AI322" i="13"/>
  <c r="AF236" i="13"/>
  <c r="AD324" i="13"/>
  <c r="AE324" i="13" s="1"/>
  <c r="L324" i="13"/>
  <c r="M324" i="13" s="1"/>
  <c r="AC322" i="13"/>
  <c r="G78" i="13"/>
  <c r="P30" i="13"/>
  <c r="P140" i="13"/>
  <c r="M127" i="13"/>
  <c r="R252" i="13"/>
  <c r="S252" i="13" s="1"/>
  <c r="G184" i="13"/>
  <c r="AH127" i="13"/>
  <c r="AB128" i="13"/>
  <c r="AN125" i="13"/>
  <c r="O124" i="13"/>
  <c r="P124" i="13" s="1"/>
  <c r="S126" i="13"/>
  <c r="AQ126" i="13"/>
  <c r="M126" i="13"/>
  <c r="M125" i="13"/>
  <c r="AB127" i="13"/>
  <c r="F256" i="13"/>
  <c r="G256" i="13" s="1"/>
  <c r="AQ323" i="13"/>
  <c r="AJ324" i="13"/>
  <c r="AF322" i="13"/>
  <c r="AL322" i="13"/>
  <c r="Y127" i="13"/>
  <c r="AE126" i="13"/>
  <c r="AK127" i="13"/>
  <c r="AE125" i="13"/>
  <c r="Z124" i="13"/>
  <c r="AB323" i="13"/>
  <c r="O324" i="13"/>
  <c r="AP325" i="13"/>
  <c r="AH324" i="13"/>
  <c r="K322" i="13"/>
  <c r="AN127" i="13"/>
  <c r="AQ128" i="13"/>
  <c r="S125" i="13"/>
  <c r="N124" i="13"/>
  <c r="W124" i="13"/>
  <c r="AK128" i="13"/>
  <c r="AE128" i="13"/>
  <c r="AH125" i="13"/>
  <c r="AN323" i="13"/>
  <c r="N322" i="13"/>
  <c r="AP324" i="13"/>
  <c r="M24" i="13"/>
  <c r="Y125" i="13"/>
  <c r="AE127" i="13"/>
  <c r="M128" i="13"/>
  <c r="AB126" i="13"/>
  <c r="S326" i="13"/>
  <c r="Y325" i="13"/>
  <c r="M323" i="13"/>
  <c r="AK126" i="13"/>
  <c r="AQ125" i="13"/>
  <c r="S127" i="13"/>
  <c r="AB125" i="13"/>
  <c r="T124" i="13"/>
  <c r="S128" i="13"/>
  <c r="AK325" i="13"/>
  <c r="AG325" i="13"/>
  <c r="AE323" i="13"/>
  <c r="V326" i="13"/>
  <c r="V128" i="13"/>
  <c r="Q124" i="13"/>
  <c r="V127" i="13"/>
  <c r="AO124" i="13"/>
  <c r="AN126" i="13"/>
  <c r="AH128" i="13"/>
  <c r="M326" i="13"/>
  <c r="R323" i="13"/>
  <c r="Y128" i="13"/>
  <c r="V126" i="13"/>
  <c r="P127" i="13"/>
  <c r="AN128" i="13"/>
  <c r="P323" i="13"/>
  <c r="AK326" i="13"/>
  <c r="AG323" i="13"/>
  <c r="Y323" i="13"/>
  <c r="AN326" i="13"/>
  <c r="T322" i="13"/>
  <c r="AO322" i="13"/>
  <c r="P126" i="13"/>
  <c r="P128" i="13"/>
  <c r="AH126" i="13"/>
  <c r="AK125" i="13"/>
  <c r="V125" i="13"/>
  <c r="AQ127" i="13"/>
  <c r="V323" i="13"/>
  <c r="V324" i="13"/>
  <c r="Y126" i="13"/>
  <c r="L325" i="13"/>
  <c r="AA326" i="13"/>
  <c r="R325" i="13"/>
  <c r="AG326" i="13"/>
  <c r="G338" i="13"/>
  <c r="AN23" i="13"/>
  <c r="AQ26" i="13"/>
  <c r="M23" i="13"/>
  <c r="P24" i="13"/>
  <c r="AM324" i="13"/>
  <c r="AM252" i="13"/>
  <c r="AN252" i="13" s="1"/>
  <c r="AB23" i="13"/>
  <c r="P27" i="13"/>
  <c r="P28" i="13"/>
  <c r="AE28" i="13"/>
  <c r="AA252" i="13"/>
  <c r="P23" i="13"/>
  <c r="AQ28" i="13"/>
  <c r="Y30" i="13"/>
  <c r="AK27" i="13"/>
  <c r="AK30" i="13"/>
  <c r="AE23" i="13"/>
  <c r="Q236" i="13"/>
  <c r="N236" i="13"/>
  <c r="AL236" i="13"/>
  <c r="X326" i="13"/>
  <c r="AQ24" i="13"/>
  <c r="V28" i="13"/>
  <c r="AH27" i="13"/>
  <c r="AH28" i="13"/>
  <c r="S28" i="13"/>
  <c r="M30" i="13"/>
  <c r="P255" i="13"/>
  <c r="O325" i="13"/>
  <c r="AE255" i="13"/>
  <c r="AD325" i="13"/>
  <c r="Y254" i="13"/>
  <c r="X324" i="13"/>
  <c r="AG252" i="13"/>
  <c r="AH252" i="13" s="1"/>
  <c r="AP326" i="13"/>
  <c r="AA325" i="13"/>
  <c r="M53" i="13"/>
  <c r="AF124" i="13"/>
  <c r="AL124" i="13"/>
  <c r="F255" i="13"/>
  <c r="F253" i="13"/>
  <c r="G253" i="13" s="1"/>
  <c r="AD252" i="13"/>
  <c r="AE252" i="13" s="1"/>
  <c r="AE256" i="13"/>
  <c r="AD326" i="13"/>
  <c r="AA324" i="13"/>
  <c r="S254" i="13"/>
  <c r="R324" i="13"/>
  <c r="AN255" i="13"/>
  <c r="AM325" i="13"/>
  <c r="AJ323" i="13"/>
  <c r="AK253" i="13"/>
  <c r="Z252" i="13"/>
  <c r="Z326" i="13"/>
  <c r="AP252" i="13"/>
  <c r="AQ252" i="13" s="1"/>
  <c r="F254" i="13"/>
  <c r="G254" i="13" s="1"/>
  <c r="O252" i="13"/>
  <c r="P252" i="13" s="1"/>
  <c r="I326" i="13"/>
  <c r="J256" i="13"/>
  <c r="E255" i="13"/>
  <c r="H252" i="13"/>
  <c r="I252" i="13"/>
  <c r="J252" i="13" s="1"/>
  <c r="J254" i="13"/>
  <c r="I324" i="13"/>
  <c r="R236" i="13"/>
  <c r="AO236" i="13"/>
  <c r="Z236" i="13"/>
  <c r="E277" i="13"/>
  <c r="K124" i="13"/>
  <c r="AM124" i="13"/>
  <c r="AN124" i="13" s="1"/>
  <c r="AI124" i="13"/>
  <c r="L236" i="13"/>
  <c r="M236" i="13" s="1"/>
  <c r="K236" i="13"/>
  <c r="AA236" i="13"/>
  <c r="F277" i="13"/>
  <c r="AG124" i="13"/>
  <c r="AH124" i="13" s="1"/>
  <c r="T236" i="13"/>
  <c r="L124" i="13"/>
  <c r="AG236" i="13"/>
  <c r="AP236" i="13"/>
  <c r="AQ236" i="13" s="1"/>
  <c r="R124" i="13"/>
  <c r="S124" i="13" s="1"/>
  <c r="G88" i="13"/>
  <c r="X124" i="13"/>
  <c r="P125" i="13"/>
  <c r="AD124" i="13"/>
  <c r="E181" i="13"/>
  <c r="X236" i="13"/>
  <c r="AD236" i="13"/>
  <c r="AE236" i="13" s="1"/>
  <c r="W236" i="13"/>
  <c r="AJ124" i="13"/>
  <c r="AK124" i="13" s="1"/>
  <c r="AP124" i="13"/>
  <c r="AQ124" i="13" s="1"/>
  <c r="AA124" i="13"/>
  <c r="O236" i="13"/>
  <c r="AM236" i="13"/>
  <c r="AN236" i="13" s="1"/>
  <c r="AJ236" i="13"/>
  <c r="AK236" i="13" s="1"/>
  <c r="U124" i="13"/>
  <c r="V124" i="13" s="1"/>
  <c r="M140" i="13"/>
  <c r="E206" i="13"/>
  <c r="U236" i="13"/>
  <c r="F206" i="13"/>
  <c r="F181" i="13"/>
  <c r="G145" i="13"/>
  <c r="G143" i="13"/>
  <c r="E155" i="13"/>
  <c r="F155" i="13"/>
  <c r="E140" i="13"/>
  <c r="F140" i="13"/>
  <c r="F53" i="13"/>
  <c r="AH236" i="13" l="1"/>
  <c r="G277" i="13"/>
  <c r="X488" i="13"/>
  <c r="N12" i="13"/>
  <c r="O488" i="13"/>
  <c r="AE124" i="13"/>
  <c r="AB252" i="13"/>
  <c r="AB236" i="13"/>
  <c r="AB124" i="13"/>
  <c r="Y488" i="13"/>
  <c r="AP489" i="13"/>
  <c r="AQ489" i="13" s="1"/>
  <c r="Y236" i="13"/>
  <c r="S236" i="13"/>
  <c r="P22" i="13"/>
  <c r="Y27" i="13"/>
  <c r="AG491" i="13"/>
  <c r="AH491" i="13" s="1"/>
  <c r="O489" i="13"/>
  <c r="P489" i="13" s="1"/>
  <c r="M22" i="13"/>
  <c r="Y124" i="13"/>
  <c r="X322" i="13"/>
  <c r="Y322" i="13" s="1"/>
  <c r="I22" i="13"/>
  <c r="P236" i="13"/>
  <c r="X491" i="13"/>
  <c r="Y491" i="13" s="1"/>
  <c r="G206" i="13"/>
  <c r="V236" i="13"/>
  <c r="G155" i="13"/>
  <c r="S32" i="13"/>
  <c r="S33" i="13"/>
  <c r="R488" i="13"/>
  <c r="S488" i="13" s="1"/>
  <c r="AK34" i="13"/>
  <c r="AJ489" i="13"/>
  <c r="AK489" i="13" s="1"/>
  <c r="Z488" i="13"/>
  <c r="O491" i="13"/>
  <c r="P491" i="13" s="1"/>
  <c r="V325" i="13"/>
  <c r="AO488" i="13"/>
  <c r="AE36" i="13"/>
  <c r="AD491" i="13"/>
  <c r="AE491" i="13" s="1"/>
  <c r="M36" i="13"/>
  <c r="L491" i="13"/>
  <c r="P32" i="13"/>
  <c r="S23" i="13"/>
  <c r="M32" i="13"/>
  <c r="I488" i="13"/>
  <c r="AK32" i="13"/>
  <c r="AK33" i="13"/>
  <c r="J489" i="13"/>
  <c r="AP491" i="13"/>
  <c r="AQ491" i="13" s="1"/>
  <c r="AH33" i="13"/>
  <c r="AG488" i="13"/>
  <c r="AH488" i="13" s="1"/>
  <c r="M34" i="13"/>
  <c r="R491" i="13"/>
  <c r="S491" i="13" s="1"/>
  <c r="S36" i="13"/>
  <c r="AJ488" i="13"/>
  <c r="AK488" i="13" s="1"/>
  <c r="AK36" i="13"/>
  <c r="AJ491" i="13"/>
  <c r="AK491" i="13" s="1"/>
  <c r="Y32" i="13"/>
  <c r="Y33" i="13"/>
  <c r="AN34" i="13"/>
  <c r="AN32" i="13"/>
  <c r="AA491" i="13"/>
  <c r="AB491" i="13" s="1"/>
  <c r="AE34" i="13"/>
  <c r="AD489" i="13"/>
  <c r="AE489" i="13" s="1"/>
  <c r="AQ32" i="13"/>
  <c r="M488" i="13"/>
  <c r="P488" i="13"/>
  <c r="U491" i="13"/>
  <c r="V491" i="13" s="1"/>
  <c r="Y34" i="13"/>
  <c r="X489" i="13"/>
  <c r="Y489" i="13" s="1"/>
  <c r="G255" i="13"/>
  <c r="E252" i="13"/>
  <c r="G181" i="13"/>
  <c r="Z322" i="13"/>
  <c r="AB324" i="13"/>
  <c r="AE325" i="13"/>
  <c r="S325" i="13"/>
  <c r="AE326" i="13"/>
  <c r="AB326" i="13"/>
  <c r="AK324" i="13"/>
  <c r="AB325" i="13"/>
  <c r="P325" i="13"/>
  <c r="AN324" i="13"/>
  <c r="M325" i="13"/>
  <c r="O322" i="13"/>
  <c r="P322" i="13" s="1"/>
  <c r="AQ326" i="13"/>
  <c r="L322" i="13"/>
  <c r="M322" i="13" s="1"/>
  <c r="AH323" i="13"/>
  <c r="AQ324" i="13"/>
  <c r="AQ325" i="13"/>
  <c r="AN325" i="13"/>
  <c r="AH325" i="13"/>
  <c r="P324" i="13"/>
  <c r="Y326" i="13"/>
  <c r="Y324" i="13"/>
  <c r="S323" i="13"/>
  <c r="V23" i="13"/>
  <c r="AK23" i="13"/>
  <c r="Y23" i="13"/>
  <c r="AQ23" i="13"/>
  <c r="AH23" i="13"/>
  <c r="AH326" i="13"/>
  <c r="AG322" i="13"/>
  <c r="AH322" i="13" s="1"/>
  <c r="F252" i="13"/>
  <c r="AK323" i="13"/>
  <c r="AJ322" i="13"/>
  <c r="AK322" i="13" s="1"/>
  <c r="AA322" i="13"/>
  <c r="AP322" i="13"/>
  <c r="AQ322" i="13" s="1"/>
  <c r="AM322" i="13"/>
  <c r="AN322" i="13" s="1"/>
  <c r="S324" i="13"/>
  <c r="R322" i="13"/>
  <c r="S322" i="13" s="1"/>
  <c r="AD322" i="13"/>
  <c r="AE322" i="13" s="1"/>
  <c r="M124" i="13"/>
  <c r="G140" i="13"/>
  <c r="G53" i="13"/>
  <c r="AB322" i="13" l="1"/>
  <c r="G252" i="13"/>
  <c r="L489" i="13"/>
  <c r="J488" i="13"/>
  <c r="M491" i="13"/>
  <c r="F491" i="13"/>
  <c r="G491" i="13" s="1"/>
  <c r="F23" i="13"/>
  <c r="G23" i="13" s="1"/>
  <c r="F24" i="13"/>
  <c r="F26" i="13"/>
  <c r="G26" i="13" s="1"/>
  <c r="F28" i="13"/>
  <c r="F29" i="13"/>
  <c r="G29" i="13" s="1"/>
  <c r="F30" i="13"/>
  <c r="F31" i="13"/>
  <c r="G31" i="13" s="1"/>
  <c r="F38" i="13"/>
  <c r="G38" i="13" s="1"/>
  <c r="F39" i="13"/>
  <c r="G39" i="13" s="1"/>
  <c r="F41" i="13"/>
  <c r="G41" i="13" s="1"/>
  <c r="E28" i="13"/>
  <c r="E29" i="13"/>
  <c r="E30" i="13"/>
  <c r="E31" i="13"/>
  <c r="E38" i="13"/>
  <c r="E39" i="13"/>
  <c r="K483" i="13"/>
  <c r="L479" i="13"/>
  <c r="N483" i="13"/>
  <c r="P480" i="13"/>
  <c r="T483" i="13"/>
  <c r="W483" i="13"/>
  <c r="Z483" i="13"/>
  <c r="AC479" i="13"/>
  <c r="AF479" i="13"/>
  <c r="K481" i="13"/>
  <c r="L481" i="13"/>
  <c r="N481" i="13"/>
  <c r="O481" i="13"/>
  <c r="P481" i="13" s="1"/>
  <c r="T481" i="13"/>
  <c r="W481" i="13"/>
  <c r="Z481" i="13"/>
  <c r="AC481" i="13"/>
  <c r="AF481" i="13"/>
  <c r="H483" i="13"/>
  <c r="I481" i="13"/>
  <c r="H481" i="13"/>
  <c r="J23" i="13"/>
  <c r="J24" i="13"/>
  <c r="J25" i="13"/>
  <c r="J26" i="13"/>
  <c r="E27" i="13"/>
  <c r="J27" i="13"/>
  <c r="J28" i="13"/>
  <c r="J29" i="13"/>
  <c r="J30" i="13"/>
  <c r="J31" i="13"/>
  <c r="I490" i="13" l="1"/>
  <c r="I12" i="13"/>
  <c r="M489" i="13"/>
  <c r="J40" i="13"/>
  <c r="J37" i="13" s="1"/>
  <c r="J484" i="13"/>
  <c r="P40" i="13"/>
  <c r="P37" i="13" s="1"/>
  <c r="P484" i="13"/>
  <c r="M40" i="13"/>
  <c r="M37" i="13" s="1"/>
  <c r="M484" i="13"/>
  <c r="M481" i="13"/>
  <c r="G30" i="13"/>
  <c r="J480" i="13"/>
  <c r="AC483" i="13"/>
  <c r="L483" i="13"/>
  <c r="M483" i="13" s="1"/>
  <c r="J481" i="13"/>
  <c r="M480" i="13"/>
  <c r="H37" i="13"/>
  <c r="F27" i="13"/>
  <c r="G27" i="13" s="1"/>
  <c r="I37" i="13"/>
  <c r="AF483" i="13"/>
  <c r="T479" i="13"/>
  <c r="I479" i="13"/>
  <c r="H479" i="13"/>
  <c r="W479" i="13"/>
  <c r="O479" i="13"/>
  <c r="K479" i="13"/>
  <c r="M479" i="13" s="1"/>
  <c r="Z479" i="13"/>
  <c r="N479" i="13"/>
  <c r="I483" i="13"/>
  <c r="J483" i="13" s="1"/>
  <c r="G28" i="13"/>
  <c r="G24" i="13"/>
  <c r="G14" i="17"/>
  <c r="E14" i="17"/>
  <c r="G20" i="17"/>
  <c r="K474" i="13"/>
  <c r="L474" i="13"/>
  <c r="N474" i="13"/>
  <c r="O474" i="13"/>
  <c r="Q474" i="13"/>
  <c r="R474" i="13"/>
  <c r="T474" i="13"/>
  <c r="U474" i="13"/>
  <c r="W474" i="13"/>
  <c r="X474" i="13"/>
  <c r="Z474" i="13"/>
  <c r="AA474" i="13"/>
  <c r="AC474" i="13"/>
  <c r="AD474" i="13"/>
  <c r="AF474" i="13"/>
  <c r="AG474" i="13"/>
  <c r="AI474" i="13"/>
  <c r="AJ474" i="13"/>
  <c r="AL474" i="13"/>
  <c r="AM474" i="13"/>
  <c r="AO474" i="13"/>
  <c r="AP474" i="13"/>
  <c r="K475" i="13"/>
  <c r="L475" i="13"/>
  <c r="N475" i="13"/>
  <c r="O475" i="13"/>
  <c r="Q475" i="13"/>
  <c r="R475" i="13"/>
  <c r="T475" i="13"/>
  <c r="U475" i="13"/>
  <c r="W475" i="13"/>
  <c r="X475" i="13"/>
  <c r="Z475" i="13"/>
  <c r="AA475" i="13"/>
  <c r="AC475" i="13"/>
  <c r="AD475" i="13"/>
  <c r="AF475" i="13"/>
  <c r="AG475" i="13"/>
  <c r="AI475" i="13"/>
  <c r="AJ475" i="13"/>
  <c r="AL475" i="13"/>
  <c r="AM475" i="13"/>
  <c r="AO475" i="13"/>
  <c r="AP475" i="13"/>
  <c r="K476" i="13"/>
  <c r="L476" i="13"/>
  <c r="N476" i="13"/>
  <c r="O476" i="13"/>
  <c r="P476" i="13" s="1"/>
  <c r="Q476" i="13"/>
  <c r="R476" i="13"/>
  <c r="S476" i="13" s="1"/>
  <c r="T476" i="13"/>
  <c r="U476" i="13"/>
  <c r="V476" i="13" s="1"/>
  <c r="W476" i="13"/>
  <c r="X476" i="13"/>
  <c r="Z476" i="13"/>
  <c r="AA476" i="13"/>
  <c r="AB476" i="13" s="1"/>
  <c r="AC476" i="13"/>
  <c r="AD476" i="13"/>
  <c r="AE476" i="13" s="1"/>
  <c r="AF476" i="13"/>
  <c r="AG476" i="13"/>
  <c r="AH476" i="13" s="1"/>
  <c r="AI476" i="13"/>
  <c r="AJ476" i="13"/>
  <c r="AK476" i="13" s="1"/>
  <c r="AL476" i="13"/>
  <c r="AM476" i="13"/>
  <c r="AN476" i="13" s="1"/>
  <c r="AO476" i="13"/>
  <c r="AP476" i="13"/>
  <c r="AQ476" i="13" s="1"/>
  <c r="K477" i="13"/>
  <c r="L477" i="13"/>
  <c r="N477" i="13"/>
  <c r="O477" i="13"/>
  <c r="Q477" i="13"/>
  <c r="R477" i="13"/>
  <c r="T477" i="13"/>
  <c r="U477" i="13"/>
  <c r="W477" i="13"/>
  <c r="X477" i="13"/>
  <c r="Z477" i="13"/>
  <c r="AA477" i="13"/>
  <c r="AC477" i="13"/>
  <c r="AD477" i="13"/>
  <c r="AF477" i="13"/>
  <c r="AG477" i="13"/>
  <c r="AI477" i="13"/>
  <c r="AJ477" i="13"/>
  <c r="AL477" i="13"/>
  <c r="AM477" i="13"/>
  <c r="AO477" i="13"/>
  <c r="AP477" i="13"/>
  <c r="I474" i="13"/>
  <c r="I475" i="13"/>
  <c r="I476" i="13"/>
  <c r="I477" i="13"/>
  <c r="H475" i="13"/>
  <c r="H476" i="13"/>
  <c r="H477" i="13"/>
  <c r="H474" i="13"/>
  <c r="J329" i="13"/>
  <c r="J330" i="13"/>
  <c r="J331" i="13"/>
  <c r="J332" i="13"/>
  <c r="J328" i="13"/>
  <c r="H328" i="13"/>
  <c r="F329" i="13"/>
  <c r="G329" i="13" s="1"/>
  <c r="F330" i="13"/>
  <c r="G330" i="13" s="1"/>
  <c r="F331" i="13"/>
  <c r="F332" i="13"/>
  <c r="G332" i="13" s="1"/>
  <c r="E329" i="13"/>
  <c r="E330" i="13"/>
  <c r="E331" i="13"/>
  <c r="E332" i="13"/>
  <c r="K317" i="13"/>
  <c r="L317" i="13"/>
  <c r="M317" i="13" s="1"/>
  <c r="N317" i="13"/>
  <c r="O317" i="13"/>
  <c r="Q317" i="13"/>
  <c r="R317" i="13"/>
  <c r="S317" i="13" s="1"/>
  <c r="T317" i="13"/>
  <c r="U317" i="13"/>
  <c r="V317" i="13" s="1"/>
  <c r="W317" i="13"/>
  <c r="X317" i="13"/>
  <c r="Y317" i="13" s="1"/>
  <c r="Z317" i="13"/>
  <c r="AA317" i="13"/>
  <c r="AB317" i="13" s="1"/>
  <c r="AC317" i="13"/>
  <c r="AD317" i="13"/>
  <c r="AE317" i="13" s="1"/>
  <c r="AF317" i="13"/>
  <c r="AG317" i="13"/>
  <c r="AH317" i="13" s="1"/>
  <c r="AI317" i="13"/>
  <c r="AJ317" i="13"/>
  <c r="AK317" i="13" s="1"/>
  <c r="AL317" i="13"/>
  <c r="AM317" i="13"/>
  <c r="AN317" i="13" s="1"/>
  <c r="AO317" i="13"/>
  <c r="AP317" i="13"/>
  <c r="AQ317" i="13" s="1"/>
  <c r="M318" i="13"/>
  <c r="P318" i="13"/>
  <c r="S318" i="13"/>
  <c r="V318" i="13"/>
  <c r="Y318" i="13"/>
  <c r="AB318" i="13"/>
  <c r="AE318" i="13"/>
  <c r="AH318" i="13"/>
  <c r="AK318" i="13"/>
  <c r="AN318" i="13"/>
  <c r="AQ318" i="13"/>
  <c r="M319" i="13"/>
  <c r="P319" i="13"/>
  <c r="S319" i="13"/>
  <c r="V319" i="13"/>
  <c r="Y319" i="13"/>
  <c r="AB319" i="13"/>
  <c r="AE319" i="13"/>
  <c r="AH319" i="13"/>
  <c r="AK319" i="13"/>
  <c r="AN319" i="13"/>
  <c r="AQ319" i="13"/>
  <c r="M320" i="13"/>
  <c r="P320" i="13"/>
  <c r="S320" i="13"/>
  <c r="V320" i="13"/>
  <c r="Y320" i="13"/>
  <c r="AB320" i="13"/>
  <c r="AE320" i="13"/>
  <c r="AH320" i="13"/>
  <c r="AK320" i="13"/>
  <c r="AN320" i="13"/>
  <c r="AQ320" i="13"/>
  <c r="M321" i="13"/>
  <c r="P321" i="13"/>
  <c r="S321" i="13"/>
  <c r="V321" i="13"/>
  <c r="Y321" i="13"/>
  <c r="AB321" i="13"/>
  <c r="AE321" i="13"/>
  <c r="AH321" i="13"/>
  <c r="AK321" i="13"/>
  <c r="AN321" i="13"/>
  <c r="AQ321" i="13"/>
  <c r="H317" i="13"/>
  <c r="I317" i="13"/>
  <c r="J317" i="13" s="1"/>
  <c r="J318" i="13"/>
  <c r="J319" i="13"/>
  <c r="J320" i="13"/>
  <c r="J321" i="13"/>
  <c r="K191" i="13"/>
  <c r="L191" i="13"/>
  <c r="M191" i="13" s="1"/>
  <c r="N191" i="13"/>
  <c r="O191" i="13"/>
  <c r="Q191" i="13"/>
  <c r="R191" i="13"/>
  <c r="T191" i="13"/>
  <c r="U191" i="13"/>
  <c r="W191" i="13"/>
  <c r="X191" i="13"/>
  <c r="Y191" i="13" s="1"/>
  <c r="Z191" i="13"/>
  <c r="AA191" i="13"/>
  <c r="AB191" i="13" s="1"/>
  <c r="AC191" i="13"/>
  <c r="AD191" i="13"/>
  <c r="AE191" i="13" s="1"/>
  <c r="AF191" i="13"/>
  <c r="AG191" i="13"/>
  <c r="AH191" i="13" s="1"/>
  <c r="AI191" i="13"/>
  <c r="AJ191" i="13"/>
  <c r="AK191" i="13" s="1"/>
  <c r="AL191" i="13"/>
  <c r="AM191" i="13"/>
  <c r="AN191" i="13" s="1"/>
  <c r="AO191" i="13"/>
  <c r="AP191" i="13"/>
  <c r="AQ191" i="13" s="1"/>
  <c r="M192" i="13"/>
  <c r="P192" i="13"/>
  <c r="S192" i="13"/>
  <c r="V192" i="13"/>
  <c r="Y192" i="13"/>
  <c r="AB192" i="13"/>
  <c r="AE192" i="13"/>
  <c r="AH192" i="13"/>
  <c r="AK192" i="13"/>
  <c r="AN192" i="13"/>
  <c r="AQ192" i="13"/>
  <c r="M193" i="13"/>
  <c r="P193" i="13"/>
  <c r="S193" i="13"/>
  <c r="V193" i="13"/>
  <c r="Y193" i="13"/>
  <c r="AB193" i="13"/>
  <c r="AE193" i="13"/>
  <c r="AH193" i="13"/>
  <c r="AK193" i="13"/>
  <c r="AN193" i="13"/>
  <c r="AQ193" i="13"/>
  <c r="M194" i="13"/>
  <c r="P194" i="13"/>
  <c r="S194" i="13"/>
  <c r="V194" i="13"/>
  <c r="Y194" i="13"/>
  <c r="AB194" i="13"/>
  <c r="AE194" i="13"/>
  <c r="AH194" i="13"/>
  <c r="AK194" i="13"/>
  <c r="AN194" i="13"/>
  <c r="AQ194" i="13"/>
  <c r="M195" i="13"/>
  <c r="P195" i="13"/>
  <c r="S195" i="13"/>
  <c r="V195" i="13"/>
  <c r="Y195" i="13"/>
  <c r="AB195" i="13"/>
  <c r="AE195" i="13"/>
  <c r="AH195" i="13"/>
  <c r="AK195" i="13"/>
  <c r="AN195" i="13"/>
  <c r="AQ195" i="13"/>
  <c r="K231" i="13"/>
  <c r="L231" i="13"/>
  <c r="M231" i="13" s="1"/>
  <c r="N231" i="13"/>
  <c r="O231" i="13"/>
  <c r="P231" i="13" s="1"/>
  <c r="Q231" i="13"/>
  <c r="R231" i="13"/>
  <c r="S231" i="13" s="1"/>
  <c r="T231" i="13"/>
  <c r="U231" i="13"/>
  <c r="V231" i="13" s="1"/>
  <c r="W231" i="13"/>
  <c r="X231" i="13"/>
  <c r="Y231" i="13" s="1"/>
  <c r="Z231" i="13"/>
  <c r="AA231" i="13"/>
  <c r="AB231" i="13" s="1"/>
  <c r="AC231" i="13"/>
  <c r="AD231" i="13"/>
  <c r="AE231" i="13" s="1"/>
  <c r="AF231" i="13"/>
  <c r="AG231" i="13"/>
  <c r="AH231" i="13" s="1"/>
  <c r="AI231" i="13"/>
  <c r="AJ231" i="13"/>
  <c r="AK231" i="13" s="1"/>
  <c r="AL231" i="13"/>
  <c r="AM231" i="13"/>
  <c r="AN231" i="13" s="1"/>
  <c r="AO231" i="13"/>
  <c r="AP231" i="13"/>
  <c r="AQ231" i="13" s="1"/>
  <c r="M232" i="13"/>
  <c r="P232" i="13"/>
  <c r="S232" i="13"/>
  <c r="V232" i="13"/>
  <c r="Y232" i="13"/>
  <c r="AB232" i="13"/>
  <c r="AE232" i="13"/>
  <c r="AH232" i="13"/>
  <c r="AK232" i="13"/>
  <c r="AN232" i="13"/>
  <c r="AQ232" i="13"/>
  <c r="M233" i="13"/>
  <c r="P233" i="13"/>
  <c r="S233" i="13"/>
  <c r="V233" i="13"/>
  <c r="Y233" i="13"/>
  <c r="AB233" i="13"/>
  <c r="AE233" i="13"/>
  <c r="AH233" i="13"/>
  <c r="AK233" i="13"/>
  <c r="AN233" i="13"/>
  <c r="AQ233" i="13"/>
  <c r="M234" i="13"/>
  <c r="P234" i="13"/>
  <c r="S234" i="13"/>
  <c r="V234" i="13"/>
  <c r="Y234" i="13"/>
  <c r="AB234" i="13"/>
  <c r="AE234" i="13"/>
  <c r="AH234" i="13"/>
  <c r="AK234" i="13"/>
  <c r="AN234" i="13"/>
  <c r="AQ234" i="13"/>
  <c r="M235" i="13"/>
  <c r="P235" i="13"/>
  <c r="S235" i="13"/>
  <c r="V235" i="13"/>
  <c r="Y235" i="13"/>
  <c r="AB235" i="13"/>
  <c r="AE235" i="13"/>
  <c r="AH235" i="13"/>
  <c r="AK235" i="13"/>
  <c r="AN235" i="13"/>
  <c r="AQ235" i="13"/>
  <c r="H231" i="13"/>
  <c r="I231" i="13"/>
  <c r="J231" i="13" s="1"/>
  <c r="J232" i="13"/>
  <c r="J233" i="13"/>
  <c r="J234" i="13"/>
  <c r="J235" i="13"/>
  <c r="H191" i="13"/>
  <c r="J192" i="13"/>
  <c r="J193" i="13"/>
  <c r="J194" i="13"/>
  <c r="J195" i="13"/>
  <c r="I191" i="13"/>
  <c r="J191" i="13" s="1"/>
  <c r="E192" i="13"/>
  <c r="F192" i="13"/>
  <c r="G192" i="13" s="1"/>
  <c r="E193" i="13"/>
  <c r="F193" i="13"/>
  <c r="G193" i="13" s="1"/>
  <c r="E194" i="13"/>
  <c r="F194" i="13"/>
  <c r="E195" i="13"/>
  <c r="F195" i="13"/>
  <c r="G195" i="13" s="1"/>
  <c r="E232" i="13"/>
  <c r="F232" i="13"/>
  <c r="G232" i="13" s="1"/>
  <c r="E233" i="13"/>
  <c r="F233" i="13"/>
  <c r="G233" i="13" s="1"/>
  <c r="E234" i="13"/>
  <c r="F234" i="13"/>
  <c r="E235" i="13"/>
  <c r="F235" i="13"/>
  <c r="G235" i="13" s="1"/>
  <c r="K170" i="13"/>
  <c r="L170" i="13"/>
  <c r="M170" i="13" s="1"/>
  <c r="N170" i="13"/>
  <c r="O170" i="13"/>
  <c r="P170" i="13" s="1"/>
  <c r="Q170" i="13"/>
  <c r="R170" i="13"/>
  <c r="S170" i="13" s="1"/>
  <c r="T170" i="13"/>
  <c r="U170" i="13"/>
  <c r="V170" i="13" s="1"/>
  <c r="W170" i="13"/>
  <c r="X170" i="13"/>
  <c r="Y170" i="13" s="1"/>
  <c r="Z170" i="13"/>
  <c r="AA170" i="13"/>
  <c r="AB170" i="13" s="1"/>
  <c r="AC170" i="13"/>
  <c r="AD170" i="13"/>
  <c r="AE170" i="13" s="1"/>
  <c r="AF170" i="13"/>
  <c r="AG170" i="13"/>
  <c r="AH170" i="13" s="1"/>
  <c r="AI170" i="13"/>
  <c r="AJ170" i="13"/>
  <c r="AK170" i="13" s="1"/>
  <c r="AL170" i="13"/>
  <c r="AM170" i="13"/>
  <c r="AN170" i="13" s="1"/>
  <c r="AO170" i="13"/>
  <c r="AP170" i="13"/>
  <c r="AQ170" i="13" s="1"/>
  <c r="M171" i="13"/>
  <c r="P171" i="13"/>
  <c r="S171" i="13"/>
  <c r="V171" i="13"/>
  <c r="Y171" i="13"/>
  <c r="AB171" i="13"/>
  <c r="AE171" i="13"/>
  <c r="AH171" i="13"/>
  <c r="AK171" i="13"/>
  <c r="AN171" i="13"/>
  <c r="AQ171" i="13"/>
  <c r="M172" i="13"/>
  <c r="P172" i="13"/>
  <c r="S172" i="13"/>
  <c r="V172" i="13"/>
  <c r="Y172" i="13"/>
  <c r="AB172" i="13"/>
  <c r="AE172" i="13"/>
  <c r="AH172" i="13"/>
  <c r="AK172" i="13"/>
  <c r="AN172" i="13"/>
  <c r="AQ172" i="13"/>
  <c r="M173" i="13"/>
  <c r="P173" i="13"/>
  <c r="S173" i="13"/>
  <c r="V173" i="13"/>
  <c r="Y173" i="13"/>
  <c r="AB173" i="13"/>
  <c r="AE173" i="13"/>
  <c r="AH173" i="13"/>
  <c r="AK173" i="13"/>
  <c r="AN173" i="13"/>
  <c r="AQ173" i="13"/>
  <c r="M174" i="13"/>
  <c r="P174" i="13"/>
  <c r="S174" i="13"/>
  <c r="V174" i="13"/>
  <c r="Y174" i="13"/>
  <c r="AB174" i="13"/>
  <c r="AE174" i="13"/>
  <c r="AH174" i="13"/>
  <c r="AK174" i="13"/>
  <c r="AN174" i="13"/>
  <c r="AQ174" i="13"/>
  <c r="I170" i="13"/>
  <c r="H170" i="13"/>
  <c r="K150" i="13"/>
  <c r="L150" i="13"/>
  <c r="N150" i="13"/>
  <c r="O150" i="13"/>
  <c r="Q150" i="13"/>
  <c r="R150" i="13"/>
  <c r="T150" i="13"/>
  <c r="U150" i="13"/>
  <c r="V150" i="13" s="1"/>
  <c r="W150" i="13"/>
  <c r="X150" i="13"/>
  <c r="Y150" i="13" s="1"/>
  <c r="Z150" i="13"/>
  <c r="AA150" i="13"/>
  <c r="AB150" i="13" s="1"/>
  <c r="AC150" i="13"/>
  <c r="AD150" i="13"/>
  <c r="AE150" i="13" s="1"/>
  <c r="AF150" i="13"/>
  <c r="AG150" i="13"/>
  <c r="AH150" i="13" s="1"/>
  <c r="AI150" i="13"/>
  <c r="AJ150" i="13"/>
  <c r="AK150" i="13" s="1"/>
  <c r="AL150" i="13"/>
  <c r="AM150" i="13"/>
  <c r="AN150" i="13" s="1"/>
  <c r="AO150" i="13"/>
  <c r="AP150" i="13"/>
  <c r="AQ150" i="13" s="1"/>
  <c r="M151" i="13"/>
  <c r="P151" i="13"/>
  <c r="S151" i="13"/>
  <c r="V151" i="13"/>
  <c r="Y151" i="13"/>
  <c r="AB151" i="13"/>
  <c r="AE151" i="13"/>
  <c r="AH151" i="13"/>
  <c r="AK151" i="13"/>
  <c r="AN151" i="13"/>
  <c r="AQ151" i="13"/>
  <c r="M152" i="13"/>
  <c r="P152" i="13"/>
  <c r="S152" i="13"/>
  <c r="V152" i="13"/>
  <c r="Y152" i="13"/>
  <c r="AB152" i="13"/>
  <c r="AE152" i="13"/>
  <c r="AH152" i="13"/>
  <c r="AK152" i="13"/>
  <c r="AN152" i="13"/>
  <c r="AQ152" i="13"/>
  <c r="M153" i="13"/>
  <c r="P153" i="13"/>
  <c r="S153" i="13"/>
  <c r="V153" i="13"/>
  <c r="Y153" i="13"/>
  <c r="AB153" i="13"/>
  <c r="AE153" i="13"/>
  <c r="AH153" i="13"/>
  <c r="AK153" i="13"/>
  <c r="AN153" i="13"/>
  <c r="AQ153" i="13"/>
  <c r="M154" i="13"/>
  <c r="P154" i="13"/>
  <c r="S154" i="13"/>
  <c r="V154" i="13"/>
  <c r="Y154" i="13"/>
  <c r="AB154" i="13"/>
  <c r="AE154" i="13"/>
  <c r="AH154" i="13"/>
  <c r="AK154" i="13"/>
  <c r="AN154" i="13"/>
  <c r="AQ154" i="13"/>
  <c r="I150" i="13"/>
  <c r="H150" i="13"/>
  <c r="F136" i="13"/>
  <c r="F137" i="13"/>
  <c r="F138" i="13"/>
  <c r="F139" i="13"/>
  <c r="G139" i="13" s="1"/>
  <c r="F151" i="13"/>
  <c r="G151" i="13" s="1"/>
  <c r="F152" i="13"/>
  <c r="G152" i="13" s="1"/>
  <c r="F153" i="13"/>
  <c r="F154" i="13"/>
  <c r="G154" i="13" s="1"/>
  <c r="F171" i="13"/>
  <c r="G171" i="13" s="1"/>
  <c r="F172" i="13"/>
  <c r="G172" i="13" s="1"/>
  <c r="F173" i="13"/>
  <c r="F174" i="13"/>
  <c r="G174" i="13" s="1"/>
  <c r="E136" i="13"/>
  <c r="E137" i="13"/>
  <c r="E138" i="13"/>
  <c r="E139" i="13"/>
  <c r="E151" i="13"/>
  <c r="E152" i="13"/>
  <c r="E153" i="13"/>
  <c r="E154" i="13"/>
  <c r="E171" i="13"/>
  <c r="E172" i="13"/>
  <c r="E173" i="13"/>
  <c r="E174" i="13"/>
  <c r="K131" i="13"/>
  <c r="L131" i="13"/>
  <c r="N131" i="13"/>
  <c r="O131" i="13"/>
  <c r="Q131" i="13"/>
  <c r="R131" i="13"/>
  <c r="T131" i="13"/>
  <c r="U131" i="13"/>
  <c r="W131" i="13"/>
  <c r="X131" i="13"/>
  <c r="Z131" i="13"/>
  <c r="AA131" i="13"/>
  <c r="AC131" i="13"/>
  <c r="AD131" i="13"/>
  <c r="AF131" i="13"/>
  <c r="AG131" i="13"/>
  <c r="AI131" i="13"/>
  <c r="AJ131" i="13"/>
  <c r="AL131" i="13"/>
  <c r="AM131" i="13"/>
  <c r="AO131" i="13"/>
  <c r="AP131" i="13"/>
  <c r="K132" i="13"/>
  <c r="L132" i="13"/>
  <c r="N132" i="13"/>
  <c r="O132" i="13"/>
  <c r="Q132" i="13"/>
  <c r="R132" i="13"/>
  <c r="T132" i="13"/>
  <c r="U132" i="13"/>
  <c r="W132" i="13"/>
  <c r="X132" i="13"/>
  <c r="Z132" i="13"/>
  <c r="AA132" i="13"/>
  <c r="AC132" i="13"/>
  <c r="AD132" i="13"/>
  <c r="AF132" i="13"/>
  <c r="AG132" i="13"/>
  <c r="AI132" i="13"/>
  <c r="AJ132" i="13"/>
  <c r="AL132" i="13"/>
  <c r="AM132" i="13"/>
  <c r="AO132" i="13"/>
  <c r="AP132" i="13"/>
  <c r="K133" i="13"/>
  <c r="L133" i="13"/>
  <c r="N133" i="13"/>
  <c r="O133" i="13"/>
  <c r="Q133" i="13"/>
  <c r="R133" i="13"/>
  <c r="T133" i="13"/>
  <c r="U133" i="13"/>
  <c r="W133" i="13"/>
  <c r="X133" i="13"/>
  <c r="Z133" i="13"/>
  <c r="AA133" i="13"/>
  <c r="AC133" i="13"/>
  <c r="AD133" i="13"/>
  <c r="AF133" i="13"/>
  <c r="AG133" i="13"/>
  <c r="AI133" i="13"/>
  <c r="AJ133" i="13"/>
  <c r="AL133" i="13"/>
  <c r="AM133" i="13"/>
  <c r="AO133" i="13"/>
  <c r="AP133" i="13"/>
  <c r="K134" i="13"/>
  <c r="L134" i="13"/>
  <c r="N134" i="13"/>
  <c r="O134" i="13"/>
  <c r="Q134" i="13"/>
  <c r="R134" i="13"/>
  <c r="T134" i="13"/>
  <c r="U134" i="13"/>
  <c r="W134" i="13"/>
  <c r="X134" i="13"/>
  <c r="Z134" i="13"/>
  <c r="AA134" i="13"/>
  <c r="AC134" i="13"/>
  <c r="AD134" i="13"/>
  <c r="AF134" i="13"/>
  <c r="AG134" i="13"/>
  <c r="AI134" i="13"/>
  <c r="AJ134" i="13"/>
  <c r="AL134" i="13"/>
  <c r="AM134" i="13"/>
  <c r="AO134" i="13"/>
  <c r="AP134" i="13"/>
  <c r="K135" i="13"/>
  <c r="L135" i="13"/>
  <c r="M135" i="13" s="1"/>
  <c r="N135" i="13"/>
  <c r="O135" i="13"/>
  <c r="P135" i="13" s="1"/>
  <c r="Q135" i="13"/>
  <c r="R135" i="13"/>
  <c r="S135" i="13" s="1"/>
  <c r="T135" i="13"/>
  <c r="U135" i="13"/>
  <c r="W135" i="13"/>
  <c r="X135" i="13"/>
  <c r="Z135" i="13"/>
  <c r="AA135" i="13"/>
  <c r="AC135" i="13"/>
  <c r="AD135" i="13"/>
  <c r="AE135" i="13" s="1"/>
  <c r="AF135" i="13"/>
  <c r="AG135" i="13"/>
  <c r="AH135" i="13" s="1"/>
  <c r="AI135" i="13"/>
  <c r="AJ135" i="13"/>
  <c r="AK135" i="13" s="1"/>
  <c r="AL135" i="13"/>
  <c r="AM135" i="13"/>
  <c r="AN135" i="13" s="1"/>
  <c r="AO135" i="13"/>
  <c r="AP135" i="13"/>
  <c r="AQ135" i="13" s="1"/>
  <c r="M136" i="13"/>
  <c r="P136" i="13"/>
  <c r="S136" i="13"/>
  <c r="V136" i="13"/>
  <c r="Y136" i="13"/>
  <c r="AB136" i="13"/>
  <c r="AE136" i="13"/>
  <c r="AH136" i="13"/>
  <c r="AK136" i="13"/>
  <c r="AN136" i="13"/>
  <c r="AQ136" i="13"/>
  <c r="M137" i="13"/>
  <c r="P137" i="13"/>
  <c r="S137" i="13"/>
  <c r="V137" i="13"/>
  <c r="Y137" i="13"/>
  <c r="AB137" i="13"/>
  <c r="AE137" i="13"/>
  <c r="AH137" i="13"/>
  <c r="AK137" i="13"/>
  <c r="AN137" i="13"/>
  <c r="AQ137" i="13"/>
  <c r="M138" i="13"/>
  <c r="P138" i="13"/>
  <c r="S138" i="13"/>
  <c r="V138" i="13"/>
  <c r="Y138" i="13"/>
  <c r="AB138" i="13"/>
  <c r="AE138" i="13"/>
  <c r="AH138" i="13"/>
  <c r="AK138" i="13"/>
  <c r="AN138" i="13"/>
  <c r="AQ138" i="13"/>
  <c r="M139" i="13"/>
  <c r="P139" i="13"/>
  <c r="S139" i="13"/>
  <c r="V139" i="13"/>
  <c r="Y139" i="13"/>
  <c r="AB139" i="13"/>
  <c r="AE139" i="13"/>
  <c r="AH139" i="13"/>
  <c r="AK139" i="13"/>
  <c r="AN139" i="13"/>
  <c r="AQ139" i="13"/>
  <c r="I135" i="13"/>
  <c r="J135" i="13" s="1"/>
  <c r="H135" i="13"/>
  <c r="I131" i="13"/>
  <c r="I132" i="13"/>
  <c r="I133" i="13"/>
  <c r="I134" i="13"/>
  <c r="H132" i="13"/>
  <c r="H133" i="13"/>
  <c r="H134" i="13"/>
  <c r="H131" i="13"/>
  <c r="J136" i="13"/>
  <c r="J137" i="13"/>
  <c r="J138" i="13"/>
  <c r="J139" i="13"/>
  <c r="J151" i="13"/>
  <c r="J152" i="13"/>
  <c r="J153" i="13"/>
  <c r="J154" i="13"/>
  <c r="J171" i="13"/>
  <c r="J172" i="13"/>
  <c r="J173" i="13"/>
  <c r="J174" i="13"/>
  <c r="K63" i="13"/>
  <c r="L63" i="13"/>
  <c r="M63" i="13" s="1"/>
  <c r="N63" i="13"/>
  <c r="O63" i="13"/>
  <c r="P63" i="13" s="1"/>
  <c r="Q63" i="13"/>
  <c r="R63" i="13"/>
  <c r="S63" i="13" s="1"/>
  <c r="T63" i="13"/>
  <c r="U63" i="13"/>
  <c r="V63" i="13" s="1"/>
  <c r="W63" i="13"/>
  <c r="X63" i="13"/>
  <c r="Y63" i="13" s="1"/>
  <c r="Z63" i="13"/>
  <c r="AA63" i="13"/>
  <c r="AB63" i="13" s="1"/>
  <c r="AC63" i="13"/>
  <c r="AD63" i="13"/>
  <c r="AE63" i="13" s="1"/>
  <c r="AF63" i="13"/>
  <c r="AG63" i="13"/>
  <c r="AH63" i="13" s="1"/>
  <c r="AI63" i="13"/>
  <c r="AJ63" i="13"/>
  <c r="AK63" i="13" s="1"/>
  <c r="AL63" i="13"/>
  <c r="AM63" i="13"/>
  <c r="AN63" i="13" s="1"/>
  <c r="AO63" i="13"/>
  <c r="AP63" i="13"/>
  <c r="AQ63" i="13" s="1"/>
  <c r="M64" i="13"/>
  <c r="P64" i="13"/>
  <c r="S64" i="13"/>
  <c r="V64" i="13"/>
  <c r="Y64" i="13"/>
  <c r="AB64" i="13"/>
  <c r="AE64" i="13"/>
  <c r="AH64" i="13"/>
  <c r="AK64" i="13"/>
  <c r="AN64" i="13"/>
  <c r="AQ64" i="13"/>
  <c r="M65" i="13"/>
  <c r="P65" i="13"/>
  <c r="S65" i="13"/>
  <c r="V65" i="13"/>
  <c r="Y65" i="13"/>
  <c r="AB65" i="13"/>
  <c r="AE65" i="13"/>
  <c r="AH65" i="13"/>
  <c r="AK65" i="13"/>
  <c r="AN65" i="13"/>
  <c r="AQ65" i="13"/>
  <c r="M66" i="13"/>
  <c r="P66" i="13"/>
  <c r="S66" i="13"/>
  <c r="V66" i="13"/>
  <c r="Y66" i="13"/>
  <c r="AB66" i="13"/>
  <c r="AE66" i="13"/>
  <c r="AH66" i="13"/>
  <c r="AK66" i="13"/>
  <c r="AN66" i="13"/>
  <c r="AQ66" i="13"/>
  <c r="M67" i="13"/>
  <c r="P67" i="13"/>
  <c r="S67" i="13"/>
  <c r="V67" i="13"/>
  <c r="Y67" i="13"/>
  <c r="AB67" i="13"/>
  <c r="AE67" i="13"/>
  <c r="AH67" i="13"/>
  <c r="AK67" i="13"/>
  <c r="AN67" i="13"/>
  <c r="AQ67" i="13"/>
  <c r="H63" i="13"/>
  <c r="I63" i="13"/>
  <c r="J63" i="13" s="1"/>
  <c r="J64" i="13"/>
  <c r="J65" i="13"/>
  <c r="J66" i="13"/>
  <c r="J67" i="13"/>
  <c r="H124" i="13"/>
  <c r="I124" i="13"/>
  <c r="J124" i="13" s="1"/>
  <c r="J125" i="13"/>
  <c r="J126" i="13"/>
  <c r="J127" i="13"/>
  <c r="J128" i="13"/>
  <c r="I43" i="13"/>
  <c r="J43" i="13" s="1"/>
  <c r="H43" i="13"/>
  <c r="J44" i="13"/>
  <c r="J45" i="13"/>
  <c r="J46" i="13"/>
  <c r="J47" i="13"/>
  <c r="F44" i="13"/>
  <c r="G44" i="13" s="1"/>
  <c r="F45" i="13"/>
  <c r="G45" i="13" s="1"/>
  <c r="F46" i="13"/>
  <c r="F47" i="13"/>
  <c r="G47" i="13" s="1"/>
  <c r="F64" i="13"/>
  <c r="G64" i="13" s="1"/>
  <c r="F65" i="13"/>
  <c r="G65" i="13" s="1"/>
  <c r="F66" i="13"/>
  <c r="G66" i="13" s="1"/>
  <c r="F67" i="13"/>
  <c r="G67" i="13" s="1"/>
  <c r="F125" i="13"/>
  <c r="G125" i="13" s="1"/>
  <c r="F126" i="13"/>
  <c r="G126" i="13" s="1"/>
  <c r="F127" i="13"/>
  <c r="F128" i="13"/>
  <c r="G128" i="13" s="1"/>
  <c r="E44" i="13"/>
  <c r="E45" i="13"/>
  <c r="E46" i="13"/>
  <c r="E47" i="13"/>
  <c r="E64" i="13"/>
  <c r="E65" i="13"/>
  <c r="E66" i="13"/>
  <c r="E67" i="13"/>
  <c r="E125" i="13"/>
  <c r="E126" i="13"/>
  <c r="E128" i="13"/>
  <c r="G234" i="13" l="1"/>
  <c r="AD35" i="13"/>
  <c r="AD20" i="13"/>
  <c r="AD17" i="13" s="1"/>
  <c r="AC35" i="13"/>
  <c r="AE35" i="13" s="1"/>
  <c r="AC20" i="13"/>
  <c r="AC17" i="13" s="1"/>
  <c r="AF19" i="13"/>
  <c r="AF34" i="13"/>
  <c r="AF14" i="13" s="1"/>
  <c r="AF18" i="13"/>
  <c r="AF33" i="13"/>
  <c r="AF13" i="13" s="1"/>
  <c r="AF488" i="13" s="1"/>
  <c r="AL35" i="13"/>
  <c r="AL20" i="13"/>
  <c r="AL17" i="13" s="1"/>
  <c r="AI20" i="13"/>
  <c r="AI17" i="13" s="1"/>
  <c r="AI35" i="13"/>
  <c r="AF20" i="13"/>
  <c r="AF17" i="13" s="1"/>
  <c r="AF35" i="13"/>
  <c r="AH35" i="13" s="1"/>
  <c r="AA35" i="13"/>
  <c r="AA20" i="13"/>
  <c r="AB135" i="13"/>
  <c r="Z35" i="13"/>
  <c r="Z20" i="13"/>
  <c r="Z17" i="13" s="1"/>
  <c r="AA19" i="13"/>
  <c r="AA34" i="13"/>
  <c r="AA33" i="13"/>
  <c r="AA18" i="13"/>
  <c r="AA17" i="13" s="1"/>
  <c r="Y476" i="13"/>
  <c r="M476" i="13"/>
  <c r="Y135" i="13"/>
  <c r="S191" i="13"/>
  <c r="H17" i="13"/>
  <c r="G46" i="13"/>
  <c r="I17" i="13"/>
  <c r="V135" i="13"/>
  <c r="V191" i="13"/>
  <c r="G173" i="13"/>
  <c r="T176" i="13"/>
  <c r="G136" i="13"/>
  <c r="G138" i="13"/>
  <c r="G137" i="13"/>
  <c r="S150" i="13"/>
  <c r="AG179" i="13"/>
  <c r="AH179" i="13" s="1"/>
  <c r="O179" i="13"/>
  <c r="AD178" i="13"/>
  <c r="L178" i="13"/>
  <c r="AA177" i="13"/>
  <c r="AP176" i="13"/>
  <c r="X176" i="13"/>
  <c r="W490" i="13"/>
  <c r="W487" i="13" s="1"/>
  <c r="AF179" i="13"/>
  <c r="N179" i="13"/>
  <c r="AC178" i="13"/>
  <c r="K178" i="13"/>
  <c r="Z177" i="13"/>
  <c r="AO176" i="13"/>
  <c r="W176" i="13"/>
  <c r="W175" i="13" s="1"/>
  <c r="O490" i="13"/>
  <c r="AD179" i="13"/>
  <c r="AE179" i="13" s="1"/>
  <c r="L179" i="13"/>
  <c r="M179" i="13" s="1"/>
  <c r="AA178" i="13"/>
  <c r="AP177" i="13"/>
  <c r="AQ177" i="13" s="1"/>
  <c r="X177" i="13"/>
  <c r="AM176" i="13"/>
  <c r="U176" i="13"/>
  <c r="AC179" i="13"/>
  <c r="K179" i="13"/>
  <c r="Z178" i="13"/>
  <c r="AO177" i="13"/>
  <c r="W177" i="13"/>
  <c r="AL176" i="13"/>
  <c r="N490" i="13"/>
  <c r="N487" i="13" s="1"/>
  <c r="I487" i="13"/>
  <c r="H178" i="13"/>
  <c r="AA179" i="13"/>
  <c r="AB179" i="13" s="1"/>
  <c r="AP178" i="13"/>
  <c r="X178" i="13"/>
  <c r="AM177" i="13"/>
  <c r="U177" i="13"/>
  <c r="V177" i="13" s="1"/>
  <c r="AJ176" i="13"/>
  <c r="R176" i="13"/>
  <c r="S176" i="13" s="1"/>
  <c r="H177" i="13"/>
  <c r="Z179" i="13"/>
  <c r="AO178" i="13"/>
  <c r="W178" i="13"/>
  <c r="AL177" i="13"/>
  <c r="T177" i="13"/>
  <c r="AI176" i="13"/>
  <c r="Q176" i="13"/>
  <c r="Q175" i="13" s="1"/>
  <c r="T490" i="13"/>
  <c r="T487" i="13" s="1"/>
  <c r="AP179" i="13"/>
  <c r="X179" i="13"/>
  <c r="AM178" i="13"/>
  <c r="AN178" i="13" s="1"/>
  <c r="U178" i="13"/>
  <c r="AJ177" i="13"/>
  <c r="R177" i="13"/>
  <c r="AG176" i="13"/>
  <c r="O176" i="13"/>
  <c r="I178" i="13"/>
  <c r="AO179" i="13"/>
  <c r="W179" i="13"/>
  <c r="AL178" i="13"/>
  <c r="T178" i="13"/>
  <c r="AI177" i="13"/>
  <c r="Q177" i="13"/>
  <c r="AF176" i="13"/>
  <c r="N176" i="13"/>
  <c r="L490" i="13"/>
  <c r="I177" i="13"/>
  <c r="AM179" i="13"/>
  <c r="U179" i="13"/>
  <c r="V179" i="13" s="1"/>
  <c r="AJ178" i="13"/>
  <c r="AK178" i="13" s="1"/>
  <c r="R178" i="13"/>
  <c r="AG177" i="13"/>
  <c r="AH177" i="13" s="1"/>
  <c r="O177" i="13"/>
  <c r="AD176" i="13"/>
  <c r="L176" i="13"/>
  <c r="M176" i="13" s="1"/>
  <c r="I176" i="13"/>
  <c r="AL179" i="13"/>
  <c r="T179" i="13"/>
  <c r="AI178" i="13"/>
  <c r="Q178" i="13"/>
  <c r="AF177" i="13"/>
  <c r="N177" i="13"/>
  <c r="AC176" i="13"/>
  <c r="K176" i="13"/>
  <c r="K175" i="13" s="1"/>
  <c r="R179" i="13"/>
  <c r="S179" i="13" s="1"/>
  <c r="AG178" i="13"/>
  <c r="O178" i="13"/>
  <c r="O175" i="13" s="1"/>
  <c r="AD177" i="13"/>
  <c r="AE177" i="13" s="1"/>
  <c r="AA176" i="13"/>
  <c r="K490" i="13"/>
  <c r="K487" i="13" s="1"/>
  <c r="AJ179" i="13"/>
  <c r="AK179" i="13" s="1"/>
  <c r="L177" i="13"/>
  <c r="M177" i="13" s="1"/>
  <c r="AI179" i="13"/>
  <c r="Q179" i="13"/>
  <c r="AF178" i="13"/>
  <c r="N178" i="13"/>
  <c r="AC177" i="13"/>
  <c r="K177" i="13"/>
  <c r="Z176" i="13"/>
  <c r="P479" i="13"/>
  <c r="J131" i="13"/>
  <c r="P317" i="13"/>
  <c r="P191" i="13"/>
  <c r="G194" i="13"/>
  <c r="P150" i="13"/>
  <c r="AQ178" i="13"/>
  <c r="AE178" i="13"/>
  <c r="AN177" i="13"/>
  <c r="AB177" i="13"/>
  <c r="P177" i="13"/>
  <c r="AK176" i="13"/>
  <c r="Y176" i="13"/>
  <c r="AQ179" i="13"/>
  <c r="Y178" i="13"/>
  <c r="J477" i="13"/>
  <c r="AN179" i="13"/>
  <c r="P179" i="13"/>
  <c r="J476" i="13"/>
  <c r="Y179" i="13"/>
  <c r="S177" i="13"/>
  <c r="J475" i="13"/>
  <c r="H176" i="13"/>
  <c r="G331" i="13"/>
  <c r="M178" i="13"/>
  <c r="M150" i="13"/>
  <c r="AQ176" i="13"/>
  <c r="AE176" i="13"/>
  <c r="AK177" i="13"/>
  <c r="AN176" i="13"/>
  <c r="AH176" i="13"/>
  <c r="P176" i="13"/>
  <c r="N175" i="13"/>
  <c r="J479" i="13"/>
  <c r="I179" i="13"/>
  <c r="H179" i="13"/>
  <c r="G153" i="13"/>
  <c r="G127" i="13"/>
  <c r="O483" i="13"/>
  <c r="P483" i="13" s="1"/>
  <c r="S16" i="13"/>
  <c r="AK132" i="13"/>
  <c r="AK14" i="13"/>
  <c r="M132" i="13"/>
  <c r="M14" i="13"/>
  <c r="M134" i="13"/>
  <c r="S132" i="13"/>
  <c r="S14" i="13"/>
  <c r="J240" i="13"/>
  <c r="AQ132" i="13"/>
  <c r="AQ14" i="13"/>
  <c r="Y132" i="13"/>
  <c r="Y14" i="13"/>
  <c r="AB131" i="13"/>
  <c r="P131" i="13"/>
  <c r="J238" i="13"/>
  <c r="J132" i="13"/>
  <c r="AH16" i="13"/>
  <c r="AB134" i="13"/>
  <c r="AB16" i="13"/>
  <c r="V134" i="13"/>
  <c r="V16" i="13"/>
  <c r="P134" i="13"/>
  <c r="AK133" i="13"/>
  <c r="Y133" i="13"/>
  <c r="M133" i="13"/>
  <c r="AN132" i="13"/>
  <c r="AN14" i="13"/>
  <c r="AH132" i="13"/>
  <c r="V132" i="13"/>
  <c r="P132" i="13"/>
  <c r="P14" i="13"/>
  <c r="AQ131" i="13"/>
  <c r="AK13" i="13"/>
  <c r="AE131" i="13"/>
  <c r="Y13" i="13"/>
  <c r="S131" i="13"/>
  <c r="M131" i="13"/>
  <c r="M13" i="13"/>
  <c r="AQ134" i="13"/>
  <c r="AQ16" i="13"/>
  <c r="AE134" i="13"/>
  <c r="AE16" i="13"/>
  <c r="P133" i="13"/>
  <c r="AE132" i="13"/>
  <c r="AE14" i="13"/>
  <c r="J133" i="13"/>
  <c r="J239" i="13"/>
  <c r="J237" i="13"/>
  <c r="E328" i="13"/>
  <c r="E240" i="13"/>
  <c r="AQ133" i="13"/>
  <c r="AK134" i="13"/>
  <c r="AK131" i="13"/>
  <c r="E476" i="13"/>
  <c r="AN131" i="13"/>
  <c r="F328" i="13"/>
  <c r="H473" i="13"/>
  <c r="AM473" i="13"/>
  <c r="AN473" i="13" s="1"/>
  <c r="E474" i="13"/>
  <c r="AH133" i="13"/>
  <c r="E477" i="13"/>
  <c r="O473" i="13"/>
  <c r="P473" i="13" s="1"/>
  <c r="V133" i="13"/>
  <c r="F150" i="13"/>
  <c r="T473" i="13"/>
  <c r="AC473" i="13"/>
  <c r="AN133" i="13"/>
  <c r="AE133" i="13"/>
  <c r="I473" i="13"/>
  <c r="J473" i="13" s="1"/>
  <c r="AL473" i="13"/>
  <c r="E475" i="13"/>
  <c r="AA473" i="13"/>
  <c r="AB473" i="13" s="1"/>
  <c r="W473" i="13"/>
  <c r="Y473" i="13" s="1"/>
  <c r="AF473" i="13"/>
  <c r="AO473" i="13"/>
  <c r="Q473" i="13"/>
  <c r="Z473" i="13"/>
  <c r="AI473" i="13"/>
  <c r="K473" i="13"/>
  <c r="AP473" i="13"/>
  <c r="AQ473" i="13" s="1"/>
  <c r="AD473" i="13"/>
  <c r="R473" i="13"/>
  <c r="S473" i="13" s="1"/>
  <c r="N473" i="13"/>
  <c r="F475" i="13"/>
  <c r="G475" i="13" s="1"/>
  <c r="AG473" i="13"/>
  <c r="U473" i="13"/>
  <c r="V473" i="13" s="1"/>
  <c r="AJ473" i="13"/>
  <c r="AK473" i="13" s="1"/>
  <c r="X473" i="13"/>
  <c r="L473" i="13"/>
  <c r="F477" i="13"/>
  <c r="G477" i="13" s="1"/>
  <c r="F476" i="13"/>
  <c r="F474" i="13"/>
  <c r="G474" i="13" s="1"/>
  <c r="J474" i="13"/>
  <c r="E321" i="13"/>
  <c r="E319" i="13"/>
  <c r="E320" i="13"/>
  <c r="F321" i="13"/>
  <c r="G321" i="13" s="1"/>
  <c r="E191" i="13"/>
  <c r="F239" i="13"/>
  <c r="H236" i="13"/>
  <c r="E231" i="13"/>
  <c r="F237" i="13"/>
  <c r="G237" i="13" s="1"/>
  <c r="I236" i="13"/>
  <c r="J236" i="13" s="1"/>
  <c r="E239" i="13"/>
  <c r="E237" i="13"/>
  <c r="F240" i="13"/>
  <c r="G240" i="13" s="1"/>
  <c r="F238" i="13"/>
  <c r="G238" i="13" s="1"/>
  <c r="E238" i="13"/>
  <c r="F191" i="13"/>
  <c r="F231" i="13"/>
  <c r="G231" i="13" s="1"/>
  <c r="F134" i="13"/>
  <c r="G134" i="13" s="1"/>
  <c r="Y134" i="13"/>
  <c r="AB133" i="13"/>
  <c r="S133" i="13"/>
  <c r="V131" i="13"/>
  <c r="E150" i="13"/>
  <c r="E134" i="13"/>
  <c r="F132" i="13"/>
  <c r="F18" i="17" s="1"/>
  <c r="F170" i="13"/>
  <c r="AH134" i="13"/>
  <c r="S134" i="13"/>
  <c r="AB132" i="13"/>
  <c r="X130" i="13"/>
  <c r="T130" i="13"/>
  <c r="AG130" i="13"/>
  <c r="AH130" i="13" s="1"/>
  <c r="E133" i="13"/>
  <c r="E19" i="17" s="1"/>
  <c r="E132" i="13"/>
  <c r="E18" i="17" s="1"/>
  <c r="E12" i="17" s="1"/>
  <c r="E131" i="13"/>
  <c r="E17" i="17" s="1"/>
  <c r="E11" i="17" s="1"/>
  <c r="E170" i="13"/>
  <c r="J170" i="13"/>
  <c r="J150" i="13"/>
  <c r="AO130" i="13"/>
  <c r="F133" i="13"/>
  <c r="F19" i="17" s="1"/>
  <c r="F13" i="17" s="1"/>
  <c r="AJ130" i="13"/>
  <c r="AK130" i="13" s="1"/>
  <c r="J134" i="13"/>
  <c r="K130" i="13"/>
  <c r="W130" i="13"/>
  <c r="Z130" i="13"/>
  <c r="Q130" i="13"/>
  <c r="F135" i="13"/>
  <c r="F131" i="13"/>
  <c r="F17" i="17" s="1"/>
  <c r="AF130" i="13"/>
  <c r="N130" i="13"/>
  <c r="AM130" i="13"/>
  <c r="AN130" i="13" s="1"/>
  <c r="AI130" i="13"/>
  <c r="AL130" i="13"/>
  <c r="AH131" i="13"/>
  <c r="AC130" i="13"/>
  <c r="Y131" i="13"/>
  <c r="U130" i="13"/>
  <c r="V130" i="13" s="1"/>
  <c r="L130" i="13"/>
  <c r="M130" i="13" s="1"/>
  <c r="AP130" i="13"/>
  <c r="AQ130" i="13" s="1"/>
  <c r="AD130" i="13"/>
  <c r="AE130" i="13" s="1"/>
  <c r="R130" i="13"/>
  <c r="S130" i="13" s="1"/>
  <c r="AA130" i="13"/>
  <c r="AB130" i="13" s="1"/>
  <c r="O130" i="13"/>
  <c r="P130" i="13" s="1"/>
  <c r="AN134" i="13"/>
  <c r="E135" i="13"/>
  <c r="I130" i="13"/>
  <c r="H130" i="13"/>
  <c r="E124" i="13"/>
  <c r="E63" i="13"/>
  <c r="F124" i="13"/>
  <c r="F63" i="13"/>
  <c r="G63" i="13" s="1"/>
  <c r="E43" i="13"/>
  <c r="F43" i="13"/>
  <c r="AH473" i="13" l="1"/>
  <c r="AH178" i="13"/>
  <c r="AE473" i="13"/>
  <c r="AD32" i="13"/>
  <c r="AC32" i="13"/>
  <c r="AE32" i="13" s="1"/>
  <c r="AC15" i="13"/>
  <c r="E14" i="13"/>
  <c r="AF489" i="13"/>
  <c r="AL32" i="13"/>
  <c r="AI32" i="13"/>
  <c r="AF32" i="13"/>
  <c r="AH32" i="13" s="1"/>
  <c r="AF15" i="13"/>
  <c r="AA175" i="13"/>
  <c r="E13" i="17"/>
  <c r="G19" i="17"/>
  <c r="AB178" i="13"/>
  <c r="Z32" i="13"/>
  <c r="AB35" i="13"/>
  <c r="Z15" i="13"/>
  <c r="AA14" i="13"/>
  <c r="AB34" i="13"/>
  <c r="F12" i="17"/>
  <c r="G12" i="17" s="1"/>
  <c r="G18" i="17"/>
  <c r="F11" i="17"/>
  <c r="G17" i="17"/>
  <c r="AA13" i="13"/>
  <c r="AB33" i="13"/>
  <c r="AA32" i="13"/>
  <c r="M473" i="13"/>
  <c r="AB176" i="13"/>
  <c r="L175" i="13"/>
  <c r="AP175" i="13"/>
  <c r="AQ175" i="13" s="1"/>
  <c r="G170" i="13"/>
  <c r="AD175" i="13"/>
  <c r="T175" i="13"/>
  <c r="AM175" i="13"/>
  <c r="AN175" i="13" s="1"/>
  <c r="R175" i="13"/>
  <c r="Y177" i="13"/>
  <c r="G43" i="13"/>
  <c r="G132" i="13"/>
  <c r="Y130" i="13"/>
  <c r="X175" i="13"/>
  <c r="Y175" i="13" s="1"/>
  <c r="V34" i="13"/>
  <c r="AJ175" i="13"/>
  <c r="AK175" i="13" s="1"/>
  <c r="V33" i="13"/>
  <c r="V32" i="13"/>
  <c r="U488" i="13"/>
  <c r="AG175" i="13"/>
  <c r="AH175" i="13" s="1"/>
  <c r="V35" i="13"/>
  <c r="V176" i="13"/>
  <c r="Z175" i="13"/>
  <c r="AB175" i="13" s="1"/>
  <c r="E178" i="13"/>
  <c r="AF175" i="13"/>
  <c r="G133" i="13"/>
  <c r="G131" i="13"/>
  <c r="G135" i="13"/>
  <c r="U175" i="13"/>
  <c r="V175" i="13" s="1"/>
  <c r="V178" i="13"/>
  <c r="AI175" i="13"/>
  <c r="S175" i="13"/>
  <c r="S178" i="13"/>
  <c r="AO175" i="13"/>
  <c r="AL175" i="13"/>
  <c r="AC175" i="13"/>
  <c r="M490" i="13"/>
  <c r="L487" i="13"/>
  <c r="M487" i="13" s="1"/>
  <c r="H490" i="13"/>
  <c r="J490" i="13" s="1"/>
  <c r="H32" i="13"/>
  <c r="P17" i="13"/>
  <c r="P490" i="13"/>
  <c r="O487" i="13"/>
  <c r="P487" i="13" s="1"/>
  <c r="H489" i="13"/>
  <c r="E489" i="13" s="1"/>
  <c r="P178" i="13"/>
  <c r="AE17" i="13"/>
  <c r="AN17" i="13"/>
  <c r="H491" i="13"/>
  <c r="E491" i="13" s="1"/>
  <c r="Y17" i="13"/>
  <c r="G328" i="13"/>
  <c r="G476" i="13"/>
  <c r="E18" i="13"/>
  <c r="G239" i="13"/>
  <c r="P15" i="13"/>
  <c r="P175" i="13"/>
  <c r="G191" i="13"/>
  <c r="M15" i="13"/>
  <c r="AN21" i="13"/>
  <c r="AN16" i="13"/>
  <c r="P13" i="13"/>
  <c r="AN13" i="13"/>
  <c r="AK21" i="13"/>
  <c r="AQ13" i="13"/>
  <c r="P21" i="13"/>
  <c r="P16" i="13"/>
  <c r="AH20" i="13"/>
  <c r="AE13" i="13"/>
  <c r="Y16" i="13"/>
  <c r="M21" i="13"/>
  <c r="M16" i="13"/>
  <c r="AH13" i="13"/>
  <c r="S13" i="13"/>
  <c r="J21" i="13"/>
  <c r="M175" i="13"/>
  <c r="G150" i="13"/>
  <c r="G124" i="13"/>
  <c r="F18" i="13"/>
  <c r="P20" i="13"/>
  <c r="AE21" i="13"/>
  <c r="AQ19" i="13"/>
  <c r="S19" i="13"/>
  <c r="J176" i="13"/>
  <c r="V19" i="13"/>
  <c r="AH19" i="13"/>
  <c r="M20" i="13"/>
  <c r="Y20" i="13"/>
  <c r="AK20" i="13"/>
  <c r="AB21" i="13"/>
  <c r="AK19" i="13"/>
  <c r="S21" i="13"/>
  <c r="E19" i="13"/>
  <c r="AE19" i="13"/>
  <c r="AN20" i="13"/>
  <c r="AQ21" i="13"/>
  <c r="Y19" i="13"/>
  <c r="V20" i="13"/>
  <c r="E21" i="13"/>
  <c r="Y18" i="13"/>
  <c r="P19" i="13"/>
  <c r="AB19" i="13"/>
  <c r="AN19" i="13"/>
  <c r="S20" i="13"/>
  <c r="AE20" i="13"/>
  <c r="AQ20" i="13"/>
  <c r="V21" i="13"/>
  <c r="AH21" i="13"/>
  <c r="M19" i="13"/>
  <c r="AB20" i="13"/>
  <c r="F21" i="13"/>
  <c r="G21" i="13" s="1"/>
  <c r="J178" i="13"/>
  <c r="F19" i="13"/>
  <c r="E179" i="13"/>
  <c r="J179" i="13"/>
  <c r="J177" i="13"/>
  <c r="F20" i="13"/>
  <c r="E20" i="13"/>
  <c r="AK18" i="13"/>
  <c r="AK17" i="13"/>
  <c r="J19" i="13"/>
  <c r="AH17" i="13"/>
  <c r="AH18" i="13"/>
  <c r="P18" i="13"/>
  <c r="AN18" i="13"/>
  <c r="Y21" i="13"/>
  <c r="V17" i="13"/>
  <c r="V18" i="13"/>
  <c r="M18" i="13"/>
  <c r="M17" i="13"/>
  <c r="S17" i="13"/>
  <c r="S18" i="13"/>
  <c r="AE18" i="13"/>
  <c r="AQ17" i="13"/>
  <c r="AQ18" i="13"/>
  <c r="J18" i="13"/>
  <c r="J20" i="13"/>
  <c r="AB18" i="13"/>
  <c r="AB17" i="13"/>
  <c r="E473" i="13"/>
  <c r="F473" i="13"/>
  <c r="F320" i="13"/>
  <c r="G320" i="13" s="1"/>
  <c r="E318" i="13"/>
  <c r="F319" i="13"/>
  <c r="G319" i="13" s="1"/>
  <c r="E236" i="13"/>
  <c r="F236" i="13"/>
  <c r="F178" i="13"/>
  <c r="F179" i="13"/>
  <c r="G179" i="13" s="1"/>
  <c r="F176" i="13"/>
  <c r="F177" i="13"/>
  <c r="E130" i="13"/>
  <c r="J130" i="13"/>
  <c r="F130" i="13"/>
  <c r="AE175" i="13" l="1"/>
  <c r="AC12" i="13"/>
  <c r="AC490" i="13"/>
  <c r="AC487" i="13" s="1"/>
  <c r="AF12" i="13"/>
  <c r="AF490" i="13"/>
  <c r="AF487" i="13" s="1"/>
  <c r="Z12" i="13"/>
  <c r="Z490" i="13"/>
  <c r="Z487" i="13" s="1"/>
  <c r="AB32" i="13"/>
  <c r="G13" i="17"/>
  <c r="E10" i="17"/>
  <c r="AA489" i="13"/>
  <c r="AB489" i="13" s="1"/>
  <c r="AB14" i="13"/>
  <c r="AA488" i="13"/>
  <c r="AB488" i="13" s="1"/>
  <c r="AB13" i="13"/>
  <c r="F10" i="17"/>
  <c r="G11" i="17"/>
  <c r="V13" i="13"/>
  <c r="G473" i="13"/>
  <c r="V488" i="13"/>
  <c r="U489" i="13"/>
  <c r="V14" i="13"/>
  <c r="G130" i="13"/>
  <c r="G19" i="13"/>
  <c r="G236" i="13"/>
  <c r="H22" i="13"/>
  <c r="J22" i="13" s="1"/>
  <c r="H488" i="13"/>
  <c r="G20" i="13"/>
  <c r="E17" i="13"/>
  <c r="P12" i="13"/>
  <c r="AK16" i="13"/>
  <c r="M12" i="13"/>
  <c r="J17" i="13"/>
  <c r="F17" i="13"/>
  <c r="G18" i="13"/>
  <c r="E317" i="13"/>
  <c r="F318" i="13"/>
  <c r="G318" i="13" s="1"/>
  <c r="F488" i="13" l="1"/>
  <c r="G10" i="17"/>
  <c r="V489" i="13"/>
  <c r="F489" i="13"/>
  <c r="G489" i="13" s="1"/>
  <c r="H487" i="13"/>
  <c r="J487" i="13" s="1"/>
  <c r="E488" i="13"/>
  <c r="G488" i="13" s="1"/>
  <c r="E326" i="13"/>
  <c r="E246" i="13"/>
  <c r="F317" i="13"/>
  <c r="G317" i="13" s="1"/>
  <c r="E325" i="13" l="1"/>
  <c r="E36" i="13"/>
  <c r="J36" i="13"/>
  <c r="F36" i="13"/>
  <c r="G36" i="13" s="1"/>
  <c r="F326" i="13"/>
  <c r="G326" i="13" s="1"/>
  <c r="J326" i="13"/>
  <c r="J246" i="13"/>
  <c r="E245" i="13"/>
  <c r="E35" i="13" l="1"/>
  <c r="J16" i="13"/>
  <c r="F16" i="13"/>
  <c r="G16" i="13" s="1"/>
  <c r="F35" i="13"/>
  <c r="J35" i="13"/>
  <c r="E324" i="13"/>
  <c r="J325" i="13"/>
  <c r="F325" i="13"/>
  <c r="G325" i="13" s="1"/>
  <c r="F246" i="13"/>
  <c r="G246" i="13" s="1"/>
  <c r="E244" i="13"/>
  <c r="F245" i="13"/>
  <c r="G245" i="13" s="1"/>
  <c r="J245" i="13"/>
  <c r="G17" i="13"/>
  <c r="G35" i="13" l="1"/>
  <c r="E33" i="13"/>
  <c r="E32" i="13"/>
  <c r="E34" i="13"/>
  <c r="J34" i="13"/>
  <c r="F34" i="13"/>
  <c r="J324" i="13"/>
  <c r="F324" i="13"/>
  <c r="G324" i="13" s="1"/>
  <c r="E323" i="13"/>
  <c r="H322" i="13"/>
  <c r="E322" i="13" s="1"/>
  <c r="E243" i="13"/>
  <c r="H242" i="13"/>
  <c r="E242" i="13" s="1"/>
  <c r="J244" i="13"/>
  <c r="G34" i="13" l="1"/>
  <c r="I322" i="13"/>
  <c r="J322" i="13" s="1"/>
  <c r="J14" i="13"/>
  <c r="F14" i="13"/>
  <c r="J323" i="13"/>
  <c r="F323" i="13"/>
  <c r="G323" i="13" s="1"/>
  <c r="F244" i="13"/>
  <c r="G244" i="13" s="1"/>
  <c r="J243" i="13"/>
  <c r="I242" i="13"/>
  <c r="F322" i="13" l="1"/>
  <c r="G322" i="13" s="1"/>
  <c r="F33" i="13"/>
  <c r="G33" i="13" s="1"/>
  <c r="J33" i="13"/>
  <c r="F243" i="13"/>
  <c r="G243" i="13" s="1"/>
  <c r="J242" i="13"/>
  <c r="F32" i="13" l="1"/>
  <c r="G32" i="13" s="1"/>
  <c r="J32" i="13"/>
  <c r="J13" i="13"/>
  <c r="F13" i="13"/>
  <c r="F242" i="13"/>
  <c r="G242" i="13" s="1"/>
  <c r="H175" i="13" l="1"/>
  <c r="I175" i="13"/>
  <c r="E177" i="13"/>
  <c r="G177" i="13" s="1"/>
  <c r="E176" i="13"/>
  <c r="G176" i="13" s="1"/>
  <c r="G178" i="13" l="1"/>
  <c r="F175" i="13"/>
  <c r="J175" i="13"/>
  <c r="L24" i="17"/>
  <c r="G24" i="17"/>
  <c r="L23" i="17"/>
  <c r="G23" i="17"/>
  <c r="F21" i="17"/>
  <c r="E21" i="17"/>
  <c r="E175" i="13" l="1"/>
  <c r="G175" i="13" s="1"/>
  <c r="G21" i="17"/>
  <c r="L29" i="17"/>
  <c r="G29" i="17"/>
  <c r="L28" i="17"/>
  <c r="G28" i="17"/>
  <c r="E26" i="17"/>
  <c r="H25" i="3"/>
  <c r="E25" i="3"/>
  <c r="D23" i="3"/>
  <c r="K8" i="2"/>
  <c r="Z8" i="2"/>
  <c r="Y9" i="2"/>
  <c r="B24" i="8"/>
  <c r="D23" i="8"/>
  <c r="C22" i="8" s="1"/>
  <c r="D22" i="8" s="1"/>
  <c r="D21" i="8"/>
  <c r="D20" i="8"/>
  <c r="D18" i="8"/>
  <c r="C17" i="8" s="1"/>
  <c r="D17" i="8" s="1"/>
  <c r="D16" i="8"/>
  <c r="D15" i="8"/>
  <c r="D13" i="8"/>
  <c r="D12" i="8"/>
  <c r="D10" i="8"/>
  <c r="D9" i="8"/>
  <c r="C8" i="8" s="1"/>
  <c r="D8" i="8" s="1"/>
  <c r="D7" i="8"/>
  <c r="D6" i="8"/>
  <c r="AD8" i="2"/>
  <c r="AO8" i="2"/>
  <c r="K6" i="2"/>
  <c r="AD9" i="2"/>
  <c r="AQ9" i="2"/>
  <c r="K9" i="2"/>
  <c r="Z5" i="2"/>
  <c r="U8" i="2"/>
  <c r="AO9" i="2"/>
  <c r="R7" i="2"/>
  <c r="AJ9" i="2"/>
  <c r="AU8" i="2"/>
  <c r="H8" i="2"/>
  <c r="AO5" i="2"/>
  <c r="E7" i="2"/>
  <c r="AN6" i="2"/>
  <c r="AR7" i="2"/>
  <c r="N7" i="2"/>
  <c r="AJ7" i="2"/>
  <c r="H5" i="2"/>
  <c r="AE9" i="2"/>
  <c r="AO6" i="2"/>
  <c r="AI5" i="2"/>
  <c r="AO7" i="2"/>
  <c r="AS9" i="2"/>
  <c r="N5" i="2"/>
  <c r="R9" i="2"/>
  <c r="V6" i="2"/>
  <c r="M7" i="2"/>
  <c r="AS5" i="2"/>
  <c r="AJ5" i="2"/>
  <c r="AQ8" i="2"/>
  <c r="Y8" i="2"/>
  <c r="M8" i="2"/>
  <c r="AV8" i="2"/>
  <c r="G8" i="2"/>
  <c r="N9" i="2"/>
  <c r="H6" i="2"/>
  <c r="AG7" i="2"/>
  <c r="W8" i="2"/>
  <c r="AD5" i="2"/>
  <c r="AH8" i="2"/>
  <c r="Q9" i="2"/>
  <c r="AR8" i="2"/>
  <c r="AQ7" i="2"/>
  <c r="AF6" i="2"/>
  <c r="W7" i="2"/>
  <c r="W9" i="2"/>
  <c r="X5" i="2"/>
  <c r="AG6" i="2"/>
  <c r="X9" i="2"/>
  <c r="AR5" i="2"/>
  <c r="AF5" i="2"/>
  <c r="AJ6" i="2"/>
  <c r="V5" i="2"/>
  <c r="M6" i="2"/>
  <c r="M9" i="2"/>
  <c r="O9" i="2"/>
  <c r="E5" i="2"/>
  <c r="J7" i="2"/>
  <c r="L7" i="2"/>
  <c r="U9" i="2"/>
  <c r="L6" i="2"/>
  <c r="J6" i="2"/>
  <c r="O7" i="2"/>
  <c r="Y5" i="2"/>
  <c r="M5" i="2"/>
  <c r="AG5" i="2"/>
  <c r="AK6" i="2"/>
  <c r="AK8" i="2"/>
  <c r="AI8" i="2"/>
  <c r="AH6" i="2"/>
  <c r="AN5" i="2"/>
  <c r="AP5" i="2"/>
  <c r="AV5" i="2"/>
  <c r="AT5" i="2"/>
  <c r="V8" i="2"/>
  <c r="S7" i="2"/>
  <c r="AV6" i="2"/>
  <c r="AT6" i="2"/>
  <c r="AG9" i="2"/>
  <c r="AP6" i="2"/>
  <c r="AP8" i="2"/>
  <c r="AN8" i="2"/>
  <c r="W6" i="2"/>
  <c r="U6" i="2"/>
  <c r="S5" i="2"/>
  <c r="S9" i="2"/>
  <c r="D6" i="2"/>
  <c r="AC5" i="2"/>
  <c r="AE5" i="2"/>
  <c r="J8" i="2"/>
  <c r="L8" i="2"/>
  <c r="AJ8" i="2"/>
  <c r="T9" i="2"/>
  <c r="U7" i="2"/>
  <c r="K7" i="2"/>
  <c r="J9" i="2"/>
  <c r="L9" i="2"/>
  <c r="AB9" i="2"/>
  <c r="AM9" i="2"/>
  <c r="D9" i="2"/>
  <c r="F9" i="2"/>
  <c r="AN7" i="2"/>
  <c r="AP7" i="2"/>
  <c r="AT7" i="2"/>
  <c r="AV7" i="2"/>
  <c r="AH7" i="2"/>
  <c r="O8" i="2"/>
  <c r="W5" i="2"/>
  <c r="U5" i="2"/>
  <c r="AJ3" i="2"/>
  <c r="S6" i="2"/>
  <c r="AK5" i="2"/>
  <c r="F5" i="2"/>
  <c r="AD7" i="2"/>
  <c r="AD3" i="2"/>
  <c r="AI6" i="2"/>
  <c r="V7" i="2"/>
  <c r="G5" i="2"/>
  <c r="G9" i="2"/>
  <c r="Y6" i="2"/>
  <c r="AC7" i="2"/>
  <c r="N6" i="2"/>
  <c r="I7" i="2"/>
  <c r="AU9" i="2"/>
  <c r="AU5" i="2"/>
  <c r="I5" i="2"/>
  <c r="M3" i="2"/>
  <c r="AS7" i="2"/>
  <c r="AK7" i="2"/>
  <c r="AI7" i="2"/>
  <c r="F8" i="2"/>
  <c r="AB8" i="2"/>
  <c r="D8" i="2"/>
  <c r="Q8" i="2"/>
  <c r="AM8" i="2"/>
  <c r="AC8" i="2"/>
  <c r="AE8" i="2"/>
  <c r="N8" i="2"/>
  <c r="D7" i="2"/>
  <c r="F7" i="2"/>
  <c r="J5" i="2"/>
  <c r="J3" i="2"/>
  <c r="T5" i="2"/>
  <c r="R5" i="2"/>
  <c r="H9" i="2"/>
  <c r="AA9" i="2"/>
  <c r="I9" i="2"/>
  <c r="X7" i="2"/>
  <c r="L5" i="2"/>
  <c r="AH5" i="2"/>
  <c r="AS8" i="2"/>
  <c r="Z9" i="2"/>
  <c r="O5" i="2"/>
  <c r="AN3" i="2"/>
  <c r="X6" i="2"/>
  <c r="AF7" i="2"/>
  <c r="AO3" i="2"/>
  <c r="AV9" i="2"/>
  <c r="U3" i="2"/>
  <c r="AT8" i="2"/>
  <c r="AC9" i="2"/>
  <c r="AF8" i="2"/>
  <c r="O6" i="2"/>
  <c r="I8" i="2"/>
  <c r="K3" i="2"/>
  <c r="AQ5" i="2"/>
  <c r="T7" i="2"/>
  <c r="AQ3" i="2"/>
  <c r="AS6" i="2"/>
  <c r="AQ6" i="2"/>
  <c r="G6" i="2"/>
  <c r="I6" i="2"/>
  <c r="AC6" i="2"/>
  <c r="R6" i="2"/>
  <c r="T6" i="2"/>
  <c r="AE6" i="2"/>
  <c r="K5" i="2"/>
  <c r="AE7" i="2"/>
  <c r="E9" i="2"/>
  <c r="S8" i="2"/>
  <c r="AR9" i="2"/>
  <c r="AM5" i="2"/>
  <c r="AA5" i="2"/>
  <c r="E6" i="2"/>
  <c r="F6" i="2"/>
  <c r="X8" i="2"/>
  <c r="AD6" i="2"/>
  <c r="Q5" i="2"/>
  <c r="D3" i="2"/>
  <c r="AB5" i="2"/>
  <c r="AR6" i="2"/>
  <c r="G7" i="2"/>
  <c r="V9" i="2"/>
  <c r="T8" i="2"/>
  <c r="R8" i="2"/>
  <c r="E8" i="2"/>
  <c r="AG8" i="2"/>
  <c r="P8" i="2"/>
  <c r="H7" i="2"/>
  <c r="D5" i="2"/>
  <c r="E3" i="2"/>
  <c r="Z7" i="2"/>
  <c r="AL9" i="2"/>
  <c r="P9" i="2"/>
  <c r="P5" i="2"/>
  <c r="L3" i="2"/>
  <c r="X3" i="2"/>
  <c r="AK9" i="2"/>
  <c r="AI9" i="2"/>
  <c r="AT9" i="2"/>
  <c r="Z6" i="2"/>
  <c r="AP9" i="2"/>
  <c r="AN9" i="2"/>
  <c r="AS3" i="2"/>
  <c r="AL5" i="2"/>
  <c r="AI3" i="2"/>
  <c r="AK3" i="2"/>
  <c r="AP3" i="2"/>
  <c r="Y7" i="2"/>
  <c r="AE3" i="2"/>
  <c r="AC3" i="2"/>
  <c r="AH9" i="2"/>
  <c r="AF9" i="2"/>
  <c r="AF3" i="2"/>
  <c r="P6" i="2"/>
  <c r="Q6" i="2"/>
  <c r="V3" i="2"/>
  <c r="W3" i="2"/>
  <c r="F3" i="2"/>
  <c r="R3" i="2"/>
  <c r="T3" i="2"/>
  <c r="I3" i="2"/>
  <c r="G3" i="2"/>
  <c r="H3" i="2"/>
  <c r="P7" i="2"/>
  <c r="Q7" i="2"/>
  <c r="S3" i="2"/>
  <c r="N3" i="2"/>
  <c r="O3" i="2"/>
  <c r="AG3" i="2"/>
  <c r="AR3" i="2"/>
  <c r="AT3" i="2"/>
  <c r="AV3" i="2"/>
  <c r="AH3" i="2"/>
  <c r="Z3" i="2"/>
  <c r="Y3" i="2"/>
  <c r="AB6" i="2"/>
  <c r="AA6" i="2"/>
  <c r="AA8" i="2"/>
  <c r="AL8" i="2"/>
  <c r="P3" i="2"/>
  <c r="Q3" i="2"/>
  <c r="AB7" i="2"/>
  <c r="AA7" i="2"/>
  <c r="AM6" i="2"/>
  <c r="AL6" i="2"/>
  <c r="AL7" i="2"/>
  <c r="AM7" i="2"/>
  <c r="AB3" i="2"/>
  <c r="AA3" i="2"/>
  <c r="AM3" i="2"/>
  <c r="AL3" i="2"/>
  <c r="AU7" i="2"/>
  <c r="AU6" i="2"/>
  <c r="AU3" i="2"/>
  <c r="F26" i="17" l="1"/>
  <c r="G26" i="17" s="1"/>
  <c r="C5" i="8"/>
  <c r="C11" i="8"/>
  <c r="D11" i="8" s="1"/>
  <c r="F16" i="17"/>
  <c r="E16" i="17"/>
  <c r="C14" i="8"/>
  <c r="D14" i="8" s="1"/>
  <c r="C19" i="8"/>
  <c r="D19" i="8" s="1"/>
  <c r="D5" i="8"/>
  <c r="G16" i="17" l="1"/>
  <c r="C24" i="8"/>
  <c r="D24" i="8"/>
  <c r="AO479" i="13" l="1"/>
  <c r="AO481" i="13"/>
  <c r="AO484" i="13"/>
  <c r="AO483" i="13" l="1"/>
  <c r="AO490" i="13"/>
  <c r="AO487" i="13" s="1"/>
  <c r="AI480" i="13"/>
  <c r="AI481" i="13"/>
  <c r="AI484" i="13"/>
  <c r="AI479" i="13" l="1"/>
  <c r="AI40" i="13"/>
  <c r="AI25" i="13"/>
  <c r="AI22" i="13" s="1"/>
  <c r="AI483" i="13"/>
  <c r="E13" i="13"/>
  <c r="G13" i="13" s="1"/>
  <c r="E23" i="13"/>
  <c r="J12" i="13"/>
  <c r="G14" i="13"/>
  <c r="J15" i="13"/>
  <c r="E16" i="13"/>
  <c r="E24" i="13"/>
  <c r="E26" i="13"/>
  <c r="R480" i="13"/>
  <c r="R479" i="13" s="1"/>
  <c r="R481" i="13"/>
  <c r="R484" i="13"/>
  <c r="R483" i="13" s="1"/>
  <c r="AI37" i="13" l="1"/>
  <c r="AI15" i="13"/>
  <c r="R490" i="13"/>
  <c r="AI12" i="13" l="1"/>
  <c r="AI490" i="13"/>
  <c r="AI487" i="13" s="1"/>
  <c r="R487" i="13"/>
  <c r="Q481" i="13"/>
  <c r="S481" i="13" s="1"/>
  <c r="S482" i="13"/>
  <c r="S484" i="13" s="1"/>
  <c r="Q480" i="13"/>
  <c r="S480" i="13" s="1"/>
  <c r="Q479" i="13"/>
  <c r="S479" i="13" s="1"/>
  <c r="Q484" i="13"/>
  <c r="Q483" i="13" s="1"/>
  <c r="S483" i="13" s="1"/>
  <c r="S40" i="13" l="1"/>
  <c r="S37" i="13" s="1"/>
  <c r="S25" i="13"/>
  <c r="S22" i="13" l="1"/>
  <c r="S15" i="13"/>
  <c r="S12" i="13"/>
  <c r="Q490" i="13"/>
  <c r="S490" i="13" l="1"/>
  <c r="Q487" i="13"/>
  <c r="S487" i="13" l="1"/>
  <c r="V482" i="13"/>
  <c r="V484" i="13" s="1"/>
  <c r="U480" i="13"/>
  <c r="U479" i="13" s="1"/>
  <c r="V479" i="13" s="1"/>
  <c r="U481" i="13"/>
  <c r="V481" i="13" s="1"/>
  <c r="U484" i="13"/>
  <c r="V40" i="13" l="1"/>
  <c r="V37" i="13" s="1"/>
  <c r="V25" i="13"/>
  <c r="U483" i="13"/>
  <c r="V483" i="13" s="1"/>
  <c r="V480" i="13"/>
  <c r="U490" i="13" l="1"/>
  <c r="V15" i="13"/>
  <c r="V12" i="13"/>
  <c r="V22" i="13"/>
  <c r="U487" i="13" l="1"/>
  <c r="V490" i="13"/>
  <c r="V487" i="13" l="1"/>
  <c r="Y482" i="13"/>
  <c r="Y484" i="13" s="1"/>
  <c r="X481" i="13"/>
  <c r="Y481" i="13" s="1"/>
  <c r="X484" i="13"/>
  <c r="X480" i="13"/>
  <c r="X479" i="13" s="1"/>
  <c r="Y479" i="13" s="1"/>
  <c r="Y40" i="13" l="1"/>
  <c r="Y37" i="13" s="1"/>
  <c r="Y12" i="13"/>
  <c r="Y25" i="13"/>
  <c r="Y480" i="13"/>
  <c r="X483" i="13"/>
  <c r="Y483" i="13" s="1"/>
  <c r="Y15" i="13" l="1"/>
  <c r="X490" i="13"/>
  <c r="Y22" i="13"/>
  <c r="AA481" i="13"/>
  <c r="AB481" i="13" s="1"/>
  <c r="AA480" i="13"/>
  <c r="AA479" i="13"/>
  <c r="AB479" i="13" s="1"/>
  <c r="AB482" i="13"/>
  <c r="AB484" i="13" s="1"/>
  <c r="AA484" i="13"/>
  <c r="AA483" i="13" s="1"/>
  <c r="AB483" i="13" s="1"/>
  <c r="AB480" i="13" l="1"/>
  <c r="AA40" i="13"/>
  <c r="AA25" i="13"/>
  <c r="AA22" i="13" s="1"/>
  <c r="Y490" i="13"/>
  <c r="X487" i="13"/>
  <c r="Y487" i="13" s="1"/>
  <c r="AB40" i="13"/>
  <c r="AB37" i="13" s="1"/>
  <c r="AA37" i="13" l="1"/>
  <c r="AA15" i="13"/>
  <c r="AA12" i="13" s="1"/>
  <c r="AB25" i="13"/>
  <c r="AB15" i="13"/>
  <c r="AB12" i="13"/>
  <c r="AA490" i="13"/>
  <c r="AB490" i="13" l="1"/>
  <c r="AA487" i="13"/>
  <c r="AB22" i="13"/>
  <c r="AB487" i="13" l="1"/>
  <c r="AE482" i="13"/>
  <c r="AE40" i="13" s="1"/>
  <c r="AE37" i="13" s="1"/>
  <c r="AD481" i="13"/>
  <c r="AE481" i="13" s="1"/>
  <c r="AD484" i="13"/>
  <c r="AD483" i="13" s="1"/>
  <c r="AE483" i="13" s="1"/>
  <c r="AD480" i="13"/>
  <c r="AD479" i="13" l="1"/>
  <c r="AE479" i="13" s="1"/>
  <c r="AD40" i="13"/>
  <c r="AD25" i="13"/>
  <c r="AD22" i="13" s="1"/>
  <c r="AE480" i="13"/>
  <c r="AE484" i="13"/>
  <c r="AD37" i="13" l="1"/>
  <c r="AD15" i="13"/>
  <c r="AE25" i="13"/>
  <c r="AD12" i="13" l="1"/>
  <c r="AE12" i="13" s="1"/>
  <c r="AD490" i="13"/>
  <c r="AE15" i="13"/>
  <c r="AE22" i="13"/>
  <c r="AG480" i="13"/>
  <c r="AG481" i="13"/>
  <c r="AH481" i="13" s="1"/>
  <c r="AH482" i="13"/>
  <c r="AH40" i="13" s="1"/>
  <c r="AH37" i="13" s="1"/>
  <c r="AG484" i="13"/>
  <c r="AH480" i="13" l="1"/>
  <c r="AG40" i="13"/>
  <c r="AG25" i="13"/>
  <c r="AG22" i="13" s="1"/>
  <c r="AG479" i="13"/>
  <c r="AH479" i="13" s="1"/>
  <c r="AD487" i="13"/>
  <c r="AE487" i="13" s="1"/>
  <c r="AE490" i="13"/>
  <c r="AH484" i="13"/>
  <c r="AG483" i="13"/>
  <c r="AH483" i="13" s="1"/>
  <c r="AG37" i="13" l="1"/>
  <c r="AG15" i="13"/>
  <c r="AH25" i="13"/>
  <c r="AH22" i="13"/>
  <c r="AG12" i="13" l="1"/>
  <c r="AH12" i="13" s="1"/>
  <c r="AH15" i="13"/>
  <c r="AG490" i="13"/>
  <c r="AJ481" i="13"/>
  <c r="AK481" i="13" s="1"/>
  <c r="AJ480" i="13"/>
  <c r="AK480" i="13" s="1"/>
  <c r="AK482" i="13"/>
  <c r="AK40" i="13" s="1"/>
  <c r="AK37" i="13" s="1"/>
  <c r="AJ484" i="13"/>
  <c r="AJ483" i="13" s="1"/>
  <c r="AK483" i="13" s="1"/>
  <c r="AK25" i="13"/>
  <c r="AG487" i="13" l="1"/>
  <c r="AH487" i="13" s="1"/>
  <c r="AH490" i="13"/>
  <c r="AK484" i="13"/>
  <c r="AK12" i="13"/>
  <c r="AJ490" i="13"/>
  <c r="AK15" i="13"/>
  <c r="AJ479" i="13"/>
  <c r="AK479" i="13" s="1"/>
  <c r="AK22" i="13" l="1"/>
  <c r="AK490" i="13"/>
  <c r="AJ487" i="13"/>
  <c r="AK487" i="13" l="1"/>
  <c r="AM480" i="13"/>
  <c r="AN480" i="13" s="1"/>
  <c r="AN482" i="13"/>
  <c r="AN40" i="13" s="1"/>
  <c r="AN37" i="13" s="1"/>
  <c r="AM481" i="13"/>
  <c r="AN481" i="13"/>
  <c r="AM484" i="13"/>
  <c r="AM483" i="13" s="1"/>
  <c r="AN483" i="13" s="1"/>
  <c r="AN22" i="13" l="1"/>
  <c r="AN12" i="13"/>
  <c r="AN15" i="13"/>
  <c r="AM490" i="13"/>
  <c r="AN484" i="13"/>
  <c r="AM479" i="13"/>
  <c r="AN479" i="13" s="1"/>
  <c r="AN25" i="13" l="1"/>
  <c r="AN490" i="13"/>
  <c r="AM487" i="13"/>
  <c r="AN487" i="13" l="1"/>
  <c r="AQ482" i="13"/>
  <c r="AQ484" i="13" s="1"/>
  <c r="AP480" i="13"/>
  <c r="AQ480" i="13" s="1"/>
  <c r="AP479" i="13"/>
  <c r="AQ479" i="13" s="1"/>
  <c r="AP481" i="13"/>
  <c r="AQ481" i="13" s="1"/>
  <c r="F40" i="13"/>
  <c r="AP484" i="13"/>
  <c r="AP483" i="13" s="1"/>
  <c r="AQ483" i="13" s="1"/>
  <c r="F482" i="13"/>
  <c r="F480" i="13" s="1"/>
  <c r="AQ40" i="13" l="1"/>
  <c r="AQ37" i="13" s="1"/>
  <c r="AQ25" i="13"/>
  <c r="AQ15" i="13"/>
  <c r="F479" i="13"/>
  <c r="F481" i="13"/>
  <c r="F37" i="13"/>
  <c r="F484" i="13"/>
  <c r="F483" i="13" s="1"/>
  <c r="F25" i="13" l="1"/>
  <c r="AQ12" i="13"/>
  <c r="F15" i="13"/>
  <c r="F12" i="13" s="1"/>
  <c r="AP490" i="13"/>
  <c r="AQ22" i="13"/>
  <c r="F22" i="13"/>
  <c r="AL480" i="13"/>
  <c r="AL479" i="13"/>
  <c r="E482" i="13"/>
  <c r="E481" i="13" s="1"/>
  <c r="G481" i="13" s="1"/>
  <c r="AL483" i="13"/>
  <c r="AL40" i="13" l="1"/>
  <c r="AL25" i="13"/>
  <c r="AQ490" i="13"/>
  <c r="F490" i="13"/>
  <c r="AP487" i="13"/>
  <c r="E480" i="13"/>
  <c r="G482" i="13"/>
  <c r="G484" i="13" s="1"/>
  <c r="E40" i="13"/>
  <c r="G40" i="13" s="1"/>
  <c r="AL22" i="13" l="1"/>
  <c r="E22" i="13" s="1"/>
  <c r="G22" i="13" s="1"/>
  <c r="E25" i="13"/>
  <c r="G25" i="13" s="1"/>
  <c r="AL37" i="13"/>
  <c r="E37" i="13" s="1"/>
  <c r="G37" i="13" s="1"/>
  <c r="AL15" i="13"/>
  <c r="F487" i="13"/>
  <c r="AQ487" i="13"/>
  <c r="E479" i="13"/>
  <c r="G479" i="13" s="1"/>
  <c r="G480" i="13"/>
  <c r="E484" i="13"/>
  <c r="E483" i="13" s="1"/>
  <c r="G483" i="13" s="1"/>
  <c r="AL12" i="13" l="1"/>
  <c r="E15" i="13"/>
  <c r="AL490" i="13"/>
  <c r="E490" i="13" l="1"/>
  <c r="G490" i="13" s="1"/>
  <c r="AL487" i="13"/>
  <c r="E487" i="13" s="1"/>
  <c r="G487" i="13" s="1"/>
  <c r="E12" i="13"/>
  <c r="G12" i="13" s="1"/>
  <c r="G15" i="13"/>
</calcChain>
</file>

<file path=xl/sharedStrings.xml><?xml version="1.0" encoding="utf-8"?>
<sst xmlns="http://schemas.openxmlformats.org/spreadsheetml/2006/main" count="1360" uniqueCount="513">
  <si>
    <t>№ п/п</t>
  </si>
  <si>
    <t>1.1.</t>
  </si>
  <si>
    <t>бюджет автономного округа</t>
  </si>
  <si>
    <t>1.2.</t>
  </si>
  <si>
    <t>1.3.</t>
  </si>
  <si>
    <t>1.4.</t>
  </si>
  <si>
    <t>2.1.</t>
  </si>
  <si>
    <t>2.2.</t>
  </si>
  <si>
    <t>2.3.</t>
  </si>
  <si>
    <t>1.5.</t>
  </si>
  <si>
    <t>1.6.</t>
  </si>
  <si>
    <t>Комплектование музейных фондов</t>
  </si>
  <si>
    <t>1.9.</t>
  </si>
  <si>
    <t>Поддержка конференций российского и регионального значения</t>
  </si>
  <si>
    <t>2.4.</t>
  </si>
  <si>
    <t>2.5.</t>
  </si>
  <si>
    <t>3.1.</t>
  </si>
  <si>
    <t>январь</t>
  </si>
  <si>
    <t>февраль</t>
  </si>
  <si>
    <t>%</t>
  </si>
  <si>
    <t>план</t>
  </si>
  <si>
    <t>факт</t>
  </si>
  <si>
    <t>март</t>
  </si>
  <si>
    <t>1 квартал</t>
  </si>
  <si>
    <t>апрель</t>
  </si>
  <si>
    <t>май</t>
  </si>
  <si>
    <t>июнь</t>
  </si>
  <si>
    <t>1 полугодие</t>
  </si>
  <si>
    <t>июль</t>
  </si>
  <si>
    <t>август</t>
  </si>
  <si>
    <t>сентябрь</t>
  </si>
  <si>
    <t>9 месяцев</t>
  </si>
  <si>
    <t>октябрь</t>
  </si>
  <si>
    <t>ноябрь</t>
  </si>
  <si>
    <t>декабрь</t>
  </si>
  <si>
    <t>Всего по программе:</t>
  </si>
  <si>
    <t>в том числе:</t>
  </si>
  <si>
    <t>федеральный бюджет</t>
  </si>
  <si>
    <t>программа "Сотрудничество"</t>
  </si>
  <si>
    <t>Наименование программы</t>
  </si>
  <si>
    <t>Источники финансирования</t>
  </si>
  <si>
    <t>всего:</t>
  </si>
  <si>
    <t>внебюджетные источники</t>
  </si>
  <si>
    <t>местный бюджет</t>
  </si>
  <si>
    <t>Финансовые затраты на реализацию программы в 2012 году (тыс.рублей)</t>
  </si>
  <si>
    <t>Наименование мероприятий программы</t>
  </si>
  <si>
    <t>Исполнитель</t>
  </si>
  <si>
    <t>утвержденный план</t>
  </si>
  <si>
    <t>фактически профинансировано</t>
  </si>
  <si>
    <t>Причины отклонения плана от факта</t>
  </si>
  <si>
    <t>Приложение 2</t>
  </si>
  <si>
    <t>Наименование критерия / подкритерия</t>
  </si>
  <si>
    <t>Балл (0-10)</t>
  </si>
  <si>
    <t>Оценка по критерию / подкритерию</t>
  </si>
  <si>
    <t>Комментарии</t>
  </si>
  <si>
    <t>ИТОГО</t>
  </si>
  <si>
    <t>R=     "   "</t>
  </si>
  <si>
    <t>Отчет по оценке результативности и эффективности  целевой программы за 2012 год</t>
  </si>
  <si>
    <r>
      <t>Вес, Z</t>
    </r>
    <r>
      <rPr>
        <vertAlign val="subscript"/>
        <sz val="10"/>
        <color indexed="8"/>
        <rFont val="Times New Roman"/>
        <family val="1"/>
        <charset val="204"/>
      </rPr>
      <t>i</t>
    </r>
    <r>
      <rPr>
        <sz val="10"/>
        <color indexed="8"/>
        <rFont val="Times New Roman"/>
        <family val="1"/>
        <charset val="204"/>
      </rPr>
      <t>, z</t>
    </r>
    <r>
      <rPr>
        <vertAlign val="subscript"/>
        <sz val="10"/>
        <color indexed="8"/>
        <rFont val="Times New Roman"/>
        <family val="1"/>
        <charset val="204"/>
      </rPr>
      <t>ij</t>
    </r>
  </si>
  <si>
    <r>
      <t>K</t>
    </r>
    <r>
      <rPr>
        <b/>
        <vertAlign val="subscript"/>
        <sz val="10"/>
        <color indexed="8"/>
        <rFont val="Times New Roman"/>
        <family val="1"/>
        <charset val="204"/>
      </rPr>
      <t>1</t>
    </r>
    <r>
      <rPr>
        <b/>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законодательству и актуальность показателей целей ДЦП</t>
    </r>
  </si>
  <si>
    <r>
      <t>k</t>
    </r>
    <r>
      <rPr>
        <vertAlign val="subscript"/>
        <sz val="10"/>
        <color indexed="8"/>
        <rFont val="Times New Roman"/>
        <family val="1"/>
        <charset val="204"/>
      </rPr>
      <t>1.1</t>
    </r>
    <r>
      <rPr>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до 2020 года, программам экономического и социального развития Югры, целям СБП, законодательству</t>
    </r>
  </si>
  <si>
    <r>
      <t>k</t>
    </r>
    <r>
      <rPr>
        <vertAlign val="subscript"/>
        <sz val="10"/>
        <color indexed="8"/>
        <rFont val="Times New Roman"/>
        <family val="1"/>
        <charset val="204"/>
      </rPr>
      <t>1.2</t>
    </r>
    <r>
      <rPr>
        <sz val="10"/>
        <color indexed="8"/>
        <rFont val="Times New Roman"/>
        <family val="1"/>
        <charset val="204"/>
      </rPr>
      <t xml:space="preserve"> Актуальность показателей достижения целей ДЦП</t>
    </r>
  </si>
  <si>
    <r>
      <t>K</t>
    </r>
    <r>
      <rPr>
        <b/>
        <vertAlign val="subscript"/>
        <sz val="10"/>
        <color indexed="8"/>
        <rFont val="Times New Roman"/>
        <family val="1"/>
        <charset val="204"/>
      </rPr>
      <t>2</t>
    </r>
    <r>
      <rPr>
        <b/>
        <sz val="10"/>
        <color indexed="8"/>
        <rFont val="Times New Roman"/>
        <family val="1"/>
        <charset val="204"/>
      </rPr>
      <t xml:space="preserve"> Адекватность и достаточность комплекса мероприятий ДЦП для достижения ее целей</t>
    </r>
  </si>
  <si>
    <r>
      <t>k</t>
    </r>
    <r>
      <rPr>
        <vertAlign val="subscript"/>
        <sz val="10"/>
        <color indexed="8"/>
        <rFont val="Times New Roman"/>
        <family val="1"/>
        <charset val="204"/>
      </rPr>
      <t>2.1</t>
    </r>
    <r>
      <rPr>
        <sz val="10"/>
        <color indexed="8"/>
        <rFont val="Times New Roman"/>
        <family val="1"/>
        <charset val="204"/>
      </rPr>
      <t xml:space="preserve"> Адекватность комплекса мероприятий ДЦП для достижения ее целей</t>
    </r>
  </si>
  <si>
    <r>
      <t>k</t>
    </r>
    <r>
      <rPr>
        <vertAlign val="subscript"/>
        <sz val="10"/>
        <color indexed="8"/>
        <rFont val="Times New Roman"/>
        <family val="1"/>
        <charset val="204"/>
      </rPr>
      <t>2.2</t>
    </r>
    <r>
      <rPr>
        <sz val="10"/>
        <color indexed="8"/>
        <rFont val="Times New Roman"/>
        <family val="1"/>
        <charset val="204"/>
      </rPr>
      <t xml:space="preserve"> Достаточность комплекса мероприятий ДЦП для достижения ее целей</t>
    </r>
  </si>
  <si>
    <r>
      <t>K</t>
    </r>
    <r>
      <rPr>
        <b/>
        <vertAlign val="subscript"/>
        <sz val="10"/>
        <color indexed="8"/>
        <rFont val="Times New Roman"/>
        <family val="1"/>
        <charset val="204"/>
      </rPr>
      <t>3</t>
    </r>
    <r>
      <rPr>
        <b/>
        <sz val="10"/>
        <color indexed="8"/>
        <rFont val="Times New Roman"/>
        <family val="1"/>
        <charset val="204"/>
      </rPr>
      <t xml:space="preserve"> Выполнение плановых объемов финансирования и привлечение дополнительных средств для реализации ДЦП</t>
    </r>
  </si>
  <si>
    <r>
      <t>k</t>
    </r>
    <r>
      <rPr>
        <vertAlign val="subscript"/>
        <sz val="10"/>
        <color indexed="8"/>
        <rFont val="Times New Roman"/>
        <family val="1"/>
        <charset val="204"/>
      </rPr>
      <t>3.1</t>
    </r>
    <r>
      <rPr>
        <sz val="10"/>
        <color indexed="8"/>
        <rFont val="Times New Roman"/>
        <family val="1"/>
        <charset val="204"/>
      </rPr>
      <t xml:space="preserve"> Отношение общего фактического объема финансирования ДЦП за прошедший период ее реализации к объему, предусмотренному в уточненном плане финансирования</t>
    </r>
  </si>
  <si>
    <r>
      <t>k</t>
    </r>
    <r>
      <rPr>
        <vertAlign val="subscript"/>
        <sz val="10"/>
        <color indexed="8"/>
        <rFont val="Times New Roman"/>
        <family val="1"/>
        <charset val="204"/>
      </rPr>
      <t>3.2</t>
    </r>
    <r>
      <rPr>
        <sz val="10"/>
        <color indexed="8"/>
        <rFont val="Times New Roman"/>
        <family val="1"/>
        <charset val="204"/>
      </rPr>
      <t xml:space="preserve"> Привлечение дополнительных средств для реализации ДЦП</t>
    </r>
  </si>
  <si>
    <r>
      <t>K</t>
    </r>
    <r>
      <rPr>
        <b/>
        <vertAlign val="subscript"/>
        <sz val="10"/>
        <color indexed="8"/>
        <rFont val="Times New Roman"/>
        <family val="1"/>
        <charset val="204"/>
      </rPr>
      <t>4</t>
    </r>
    <r>
      <rPr>
        <b/>
        <sz val="10"/>
        <color indexed="8"/>
        <rFont val="Times New Roman"/>
        <family val="1"/>
        <charset val="204"/>
      </rPr>
      <t xml:space="preserve"> Степень достижения целевых значений показателей целей ДЦП и выполнения ее мероприятий (результативность ДЦП)</t>
    </r>
  </si>
  <si>
    <r>
      <t>k</t>
    </r>
    <r>
      <rPr>
        <vertAlign val="subscript"/>
        <sz val="10"/>
        <rFont val="Times New Roman"/>
        <family val="1"/>
        <charset val="204"/>
      </rPr>
      <t>4.1</t>
    </r>
    <r>
      <rPr>
        <sz val="10"/>
        <rFont val="Times New Roman"/>
        <family val="1"/>
        <charset val="204"/>
      </rPr>
      <t xml:space="preserve"> Степень достижения целевых значений показателей целей ДЦП</t>
    </r>
  </si>
  <si>
    <r>
      <t>k</t>
    </r>
    <r>
      <rPr>
        <vertAlign val="subscript"/>
        <sz val="10"/>
        <color indexed="8"/>
        <rFont val="Times New Roman"/>
        <family val="1"/>
        <charset val="204"/>
      </rPr>
      <t>4.2</t>
    </r>
    <r>
      <rPr>
        <sz val="10"/>
        <color indexed="8"/>
        <rFont val="Times New Roman"/>
        <family val="1"/>
        <charset val="204"/>
      </rPr>
      <t xml:space="preserve"> Степень выполнения мероприятий ДЦП в отчетном году</t>
    </r>
  </si>
  <si>
    <r>
      <t>K</t>
    </r>
    <r>
      <rPr>
        <b/>
        <vertAlign val="subscript"/>
        <sz val="10"/>
        <color indexed="8"/>
        <rFont val="Times New Roman"/>
        <family val="1"/>
        <charset val="204"/>
      </rPr>
      <t>5</t>
    </r>
    <r>
      <rPr>
        <b/>
        <sz val="10"/>
        <color indexed="8"/>
        <rFont val="Times New Roman"/>
        <family val="1"/>
        <charset val="204"/>
      </rPr>
      <t xml:space="preserve"> Динамика показателей эффективности ДЦП</t>
    </r>
  </si>
  <si>
    <r>
      <t>k</t>
    </r>
    <r>
      <rPr>
        <vertAlign val="subscript"/>
        <sz val="10"/>
        <color indexed="8"/>
        <rFont val="Times New Roman"/>
        <family val="1"/>
        <charset val="204"/>
      </rPr>
      <t>5</t>
    </r>
    <r>
      <rPr>
        <sz val="10"/>
        <color indexed="8"/>
        <rFont val="Times New Roman"/>
        <family val="1"/>
        <charset val="204"/>
      </rPr>
      <t xml:space="preserve"> Динамика показателей эффективности ДЦП</t>
    </r>
  </si>
  <si>
    <r>
      <t>K</t>
    </r>
    <r>
      <rPr>
        <b/>
        <vertAlign val="subscript"/>
        <sz val="10"/>
        <color indexed="8"/>
        <rFont val="Times New Roman"/>
        <family val="1"/>
        <charset val="204"/>
      </rPr>
      <t>6</t>
    </r>
    <r>
      <rPr>
        <b/>
        <sz val="10"/>
        <color indexed="8"/>
        <rFont val="Times New Roman"/>
        <family val="1"/>
        <charset val="204"/>
      </rPr>
      <t xml:space="preserve"> Наличие идентификации негативных внешних факторов и рисков, мер смягчения их воздействия</t>
    </r>
  </si>
  <si>
    <r>
      <t>k</t>
    </r>
    <r>
      <rPr>
        <vertAlign val="subscript"/>
        <sz val="10"/>
        <color indexed="8"/>
        <rFont val="Times New Roman"/>
        <family val="1"/>
        <charset val="204"/>
      </rPr>
      <t>6.1</t>
    </r>
    <r>
      <rPr>
        <sz val="10"/>
        <color indexed="8"/>
        <rFont val="Times New Roman"/>
        <family val="1"/>
        <charset val="204"/>
      </rPr>
      <t xml:space="preserve"> Идентификация негативных внешних факторов и рисков</t>
    </r>
  </si>
  <si>
    <r>
      <t>k</t>
    </r>
    <r>
      <rPr>
        <vertAlign val="subscript"/>
        <sz val="10"/>
        <color indexed="8"/>
        <rFont val="Times New Roman"/>
        <family val="1"/>
        <charset val="204"/>
      </rPr>
      <t>6.2</t>
    </r>
    <r>
      <rPr>
        <sz val="10"/>
        <color indexed="8"/>
        <rFont val="Times New Roman"/>
        <family val="1"/>
        <charset val="204"/>
      </rPr>
      <t xml:space="preserve"> Принятие мер по смягчению воздействия негативных внешних факторов и рисков на ход реализации ДЦП</t>
    </r>
  </si>
  <si>
    <r>
      <t>K</t>
    </r>
    <r>
      <rPr>
        <b/>
        <vertAlign val="subscript"/>
        <sz val="10"/>
        <color indexed="8"/>
        <rFont val="Times New Roman"/>
        <family val="1"/>
        <charset val="204"/>
      </rPr>
      <t>7</t>
    </r>
    <r>
      <rPr>
        <b/>
        <sz val="10"/>
        <color indexed="8"/>
        <rFont val="Times New Roman"/>
        <family val="1"/>
        <charset val="204"/>
      </rPr>
      <t xml:space="preserve"> Количество изменений (корректировок), вносимых в действующую ДЦП в течение года</t>
    </r>
  </si>
  <si>
    <r>
      <t>k</t>
    </r>
    <r>
      <rPr>
        <vertAlign val="subscript"/>
        <sz val="10"/>
        <color indexed="8"/>
        <rFont val="Times New Roman"/>
        <family val="1"/>
        <charset val="204"/>
      </rPr>
      <t>7.1</t>
    </r>
    <r>
      <rPr>
        <sz val="10"/>
        <color indexed="8"/>
        <rFont val="Times New Roman"/>
        <family val="1"/>
        <charset val="204"/>
      </rPr>
      <t xml:space="preserve"> Количество изменений (корректировок), вносимых в действующую ДЦП в течение года</t>
    </r>
  </si>
  <si>
    <r>
      <t xml:space="preserve">1. </t>
    </r>
    <r>
      <rPr>
        <b/>
        <sz val="10"/>
        <color indexed="8"/>
        <rFont val="Times New Roman"/>
        <family val="1"/>
        <charset val="204"/>
      </rPr>
      <t>Пояснения к оценке:</t>
    </r>
    <r>
      <rPr>
        <sz val="10"/>
        <color indexed="8"/>
        <rFont val="Times New Roman"/>
        <family val="1"/>
        <charset val="204"/>
      </rPr>
      <t xml:space="preserve"> </t>
    </r>
  </si>
  <si>
    <r>
      <t xml:space="preserve">2. </t>
    </r>
    <r>
      <rPr>
        <b/>
        <sz val="10"/>
        <color indexed="8"/>
        <rFont val="Times New Roman"/>
        <family val="1"/>
        <charset val="204"/>
      </rPr>
      <t>Выводы</t>
    </r>
  </si>
  <si>
    <t>Результат реализации программы</t>
  </si>
  <si>
    <t>План реализации мероприятий целевой программы Ханты-Мансийского автономного округа - Югры "Информационное общество - Югра на 2011-2013 годы" на  2012 год</t>
  </si>
  <si>
    <t>Целевая программа Ханты-Мансийского автономного округа - Югры "Информационное общество - Югра на 2011-2013 годы"</t>
  </si>
  <si>
    <t>Задача 1. Управление развитием информационного общества и формированием электронного правительства</t>
  </si>
  <si>
    <t>Организация процессов управления и мониторинга развития информационного общества и электронного правительства в автономном округе (обеспечение управления проектами и мероприятиями, а также мониторинг, информационное, методическое и аналитическое сопровождение реализации основных направлений, разработка и сопровождение информационной системы для управления программой "Информационное общество - Югра на 2011-2013 годы")</t>
  </si>
  <si>
    <t>Подготовка и принятие законодательных и иных нормативных правовых актов и организационно-методических документов по вопросам развития информационного общества и формирования электронного правительства</t>
  </si>
  <si>
    <t>Проведение научно-практических конференций, семинаров, выставок и конкурсов, а также участие в международных, всероссийских, региональных конференциях, семинарах, выставках и конкурсах в сфере развития информационного общества и формирования электронного правительства</t>
  </si>
  <si>
    <t>Разработка информационно-аналитической системы «Учреждения социальной инфраструктуры Ханты-Мансийского автономного округа – Югры</t>
  </si>
  <si>
    <t>Задача 2. Формирование региональной телекоммуникационной инфраструктуры и обеспечение доступности населению современных информационно-коммуникационных услуг</t>
  </si>
  <si>
    <t>Развитие телекоммуникационной инфраструктуры широкополосного доступа в сеть Интернет населенных пунктов автономного округа</t>
  </si>
  <si>
    <t>Задача 3. Использование информационно-коммуникационных технологий в ситеме здравоохранения и социальной защиты населения</t>
  </si>
  <si>
    <t>Задача 4. Использование информационно-коммуникационных технологий для обеспечения безопасности жизнедеятельности населения</t>
  </si>
  <si>
    <t>Создание и развитие автоматизированной информационно-управляющей системы территориальной подсистемы Ханты-Мансийского автономного округа-Югры единой государственной системы предупреждения и ликвидации чрезвычайных ситуаций РФ в рамках антикризисного управления</t>
  </si>
  <si>
    <t>4.1.</t>
  </si>
  <si>
    <t>Задача 5. Использование информационно-коммуникационных технологий в культуре и системе культурного и гуманитарного просвещения</t>
  </si>
  <si>
    <t>5.1.</t>
  </si>
  <si>
    <t>Развитие цифрового контента и сохранение культурного наследия (в том числе перевод библиотечных, музейных и архивных фондов в электронный вид)</t>
  </si>
  <si>
    <t>5.2.</t>
  </si>
  <si>
    <t>Задача 6. Формирование электронного правительства</t>
  </si>
  <si>
    <t>6.1.1.</t>
  </si>
  <si>
    <t>6.1.2.</t>
  </si>
  <si>
    <t>Создание и развитие информационной системы мониторинга и анализа социально-экономического развития автономного округа</t>
  </si>
  <si>
    <t>6.1.3.</t>
  </si>
  <si>
    <t>Технологическое сопровождение функционирования информационной системы мониторинга и анализа социально-экономического развития автономного округа, в том числе поставка оборудования</t>
  </si>
  <si>
    <t>6.1.4.</t>
  </si>
  <si>
    <t>Использование электронного документооборота в деятельности органов государственной власти и муниципальных образований</t>
  </si>
  <si>
    <t>Модернизация, развитие и поддержка инфраструктуры для реализации проектов электронного правительства автономного округа</t>
  </si>
  <si>
    <t>6.1.5.</t>
  </si>
  <si>
    <t>6.1.6.</t>
  </si>
  <si>
    <t>Модернизация, развитие и поддержка корпоративной сети органов государственной власти Ханты-Мансийского автономного округа – Югры, в том числе включение в сеть 106 муниципальных образований</t>
  </si>
  <si>
    <t>6.1.7.</t>
  </si>
  <si>
    <t>Создание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t>
  </si>
  <si>
    <t>Обеспечение деятельности мировых судей автономного округа и реализация прав граждан при взаимодействии с судебной системой автономного округа</t>
  </si>
  <si>
    <t>6.1.8.</t>
  </si>
  <si>
    <t>6.1.9.</t>
  </si>
  <si>
    <t>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t>
  </si>
  <si>
    <t>6.2.</t>
  </si>
  <si>
    <t>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t>
  </si>
  <si>
    <t>Формирование информационных ресурсов и обеспечение доступа к ним с помощью интернет-сайтов, порталов и информационных систем</t>
  </si>
  <si>
    <t>6.3.</t>
  </si>
  <si>
    <t>6.4.</t>
  </si>
  <si>
    <t>Развитие системы информационно-аналитического обеспечения деятельности Губернатора Ханты-Мансийского автономного округа – Югры</t>
  </si>
  <si>
    <t>6.5.</t>
  </si>
  <si>
    <t>Развитие системы непрерывного обучения государственных гражданских и муниципальных служащих, работников бюджетной сферы в области информационных технологий</t>
  </si>
  <si>
    <t>6.6.</t>
  </si>
  <si>
    <t>Развитие и модернизация системы оказания государственных и муниципальных услуг в электронном виде</t>
  </si>
  <si>
    <t>6.7.</t>
  </si>
  <si>
    <t>Развитие сети многофункциональных центров предоставления государственных и муницыпальных услуг на территории автономного округа</t>
  </si>
  <si>
    <t>Организация предоставления услуг с использованием базы данных библиотечных, музейных и архивных фондов</t>
  </si>
  <si>
    <t>Целевая программа Ханты-Мансийского автономного округа - Югры:  "Информационное общество - Югра на 2011-2013 годы"</t>
  </si>
  <si>
    <t>Разработка ТЗ</t>
  </si>
  <si>
    <t>Разработка ТЗ, подготовка расчета начальной (максимальной) цены контракта</t>
  </si>
  <si>
    <t>Согласование с ДИТ ТЗ и  расчета начальной (максимальной) цены контракта, разработка проекта государственного контракта</t>
  </si>
  <si>
    <t>объявление открытого конкурса на выполнение работ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</si>
  <si>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 xml:space="preserve">заключение государственного контракта на выполнение работ </t>
  </si>
  <si>
    <t>Выполнение Исполнителем работ по государственного контракту</t>
  </si>
  <si>
    <t>Оплата работ по государственному контракту</t>
  </si>
  <si>
    <t xml:space="preserve">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</si>
  <si>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Подготовка технического задания на модернизацию Прикладного программного обеспечения Автоматизированной системы обработки информации</t>
  </si>
  <si>
    <t>Подготовка конкурсной документации</t>
  </si>
  <si>
    <t>Проведение торгов</t>
  </si>
  <si>
    <t>Контроль исполнения государственного контракта</t>
  </si>
  <si>
    <t>подготовка технических заданий</t>
  </si>
  <si>
    <t>согласование аукционной документации и проведение электронных торгов</t>
  </si>
  <si>
    <t>заключение государственных контрактов и их исполнение</t>
  </si>
  <si>
    <t>исполнение государственных контрактов</t>
  </si>
  <si>
    <t>приемка и оплата исполненных государственных контрактов</t>
  </si>
  <si>
    <t>подготовка и согласование технических заданий</t>
  </si>
  <si>
    <t xml:space="preserve"> участие на седьмой Всероссийской форум – выставке «ГОСЗАКАЗ – 2012». </t>
  </si>
  <si>
    <t>обучение заказчиков курсы повышения квалификации в сфере размещения электронных закупок:</t>
  </si>
  <si>
    <t xml:space="preserve">Семинар по развитию электронных закупок в автономном округе для 250 человек. </t>
  </si>
  <si>
    <t xml:space="preserve">Создание модуля предотвращения и выявления правонарушений и технической поддержке автоматизированной информационной системы "Государственный заказ" . </t>
  </si>
  <si>
    <t>Приобретение программного обеспечения и оборудования для модернизации автоматизированной информационной системы «Государственный заказ». Разработка и утверждение нормативных правовых актов и организационно-методических документов</t>
  </si>
  <si>
    <t>Создание и внедрение типового решения для регулярного проведения анализа и мониторинга финансового и социально-экономического состояния муниципального образования</t>
  </si>
  <si>
    <t>окончательный расчет по государственному контракту 2011 года</t>
  </si>
  <si>
    <t>разработка порядка выплаты субсидий муниципальным образованиям</t>
  </si>
  <si>
    <t>перечисление субсидий муниципальным образованиям</t>
  </si>
  <si>
    <t>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 Югры</t>
  </si>
  <si>
    <t xml:space="preserve">проведение конкурса </t>
  </si>
  <si>
    <t>заключение контракта на создание концепции развития инфраструктуры широкополосного доступа в сеть Интернет на территории автономного округа – Югры. координация выполнения государственного контракта по разработке Концепции</t>
  </si>
  <si>
    <t xml:space="preserve">координация выполнения государственного контракта по разработке Концепции. </t>
  </si>
  <si>
    <t>приемка работ.</t>
  </si>
  <si>
    <t>Технологическое обеспечение и развитие сегментов информационно-справочного Портала «Твой портал для жизни!»</t>
  </si>
  <si>
    <t xml:space="preserve">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</si>
  <si>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</si>
  <si>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</si>
  <si>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Объявление открытого конкурса на проведение технологических работ по сопровождению и развитию официального портала ОГВ</t>
  </si>
  <si>
    <t xml:space="preserve">Заключение контракта на проведение технологических работ по сопровождению и развитию официального портала ОГВ Аванс 30% </t>
  </si>
  <si>
    <t xml:space="preserve">Контроль за выполнением контракта на проведение технологических работ по сопровождению и развитию официального портала ОГВ </t>
  </si>
  <si>
    <t>Закрытие контракта по сопровождению и развитию официального портала ОГВ Оплата 70%</t>
  </si>
  <si>
    <t xml:space="preserve">Заключение государственного контракта на выполнение работ </t>
  </si>
  <si>
    <t>Создание 7 центров ощественного доступа с использованием стутниковых технологий</t>
  </si>
  <si>
    <t>Создано 7 центров общественного одоступа в труднодоступных населенных пунктах с использлованием спутникового оборудования</t>
  </si>
  <si>
    <t>Подготовка  конкурсной документации. Проведение торгов</t>
  </si>
  <si>
    <t>Контроль исполнения государственного контракта. Промежуточный отчет за месяц.</t>
  </si>
  <si>
    <t>Контроль исполнения государственного контракта. Промежуточный отчет за месяц. Прием и оплата работ по государственному контракту.</t>
  </si>
  <si>
    <t>Прием и оплата работ по государственному контракту</t>
  </si>
  <si>
    <t>Повышение компьютерной грамотности населения. Обучено 11 тыс. жителей автономного округа, в том числе работники бюджетной сферы</t>
  </si>
  <si>
    <t>Создание или модернизация 25 центров общественного доступа, в том числе 1 центр общественного доступа для слепых и слабовидящих</t>
  </si>
  <si>
    <t>Подготовка конкурскной документации.Объявление аукциона.</t>
  </si>
  <si>
    <t>Создано или модернизировано 12 центров общественного доступа</t>
  </si>
  <si>
    <t>Создано 37 центров общественного доступа, в том числе 1 центр общественного доступа для слепых и слабовидящих.</t>
  </si>
  <si>
    <t>создано  5 интернет-центров шахматного мастерства</t>
  </si>
  <si>
    <t>Создано 10 интернет-центров шажхматного мастерства</t>
  </si>
  <si>
    <t>Подготовка конкурсной документации. Проведение торгов</t>
  </si>
  <si>
    <t>Контроль исполнения государственного контракта. Промежуточный отчет за квартал.</t>
  </si>
  <si>
    <t>Контроль исполнения государственного контракта. Прием и оплата работ по государственному контракту.</t>
  </si>
  <si>
    <t>Обучение 400 государственных и муниципальных служащих</t>
  </si>
  <si>
    <t>1-я очередь ТИС Югры, включая ведомственный сегмент, готова к вводу в промышленную эксплуатацию. Внедрение 2-й очереди ТИС Югры в опытную эксплуатацию. Технический проект 3-й очереди ТИС Югры</t>
  </si>
  <si>
    <t>Заключение государственных контрактов на сопровождение системы, на выполнение работ по модернизации системы. Оплата аванса по государственным контрактам по сопровождению</t>
  </si>
  <si>
    <t>Выполнение работ по государственным контрактам.</t>
  </si>
  <si>
    <t>Выполнение  работ по государственным контрактам.</t>
  </si>
  <si>
    <t>Выполнение  работ по государственным контрактам. Оплата работ по государственному контракту на выполнение работ по развитию за 1 этап.</t>
  </si>
  <si>
    <t>Выполнение  работ по государственным контрактам. Оплата работ по государственному контракту по сопровождению за 1 этап. Оплата работ по государственному контракту на выполнение работ по развитию за 2 этап.</t>
  </si>
  <si>
    <t xml:space="preserve">Выполнение  работ по государственным контрактам. Оплата работ по государственному контракту на выполнение работ по развитию за 3 этап. </t>
  </si>
  <si>
    <t>Выполнение  работ по государственным контрактам. Оплата работ по государственному контракту по сопровождению за 2 этап. Оплата работ по государственному контракту на выполнение работ по развитию за 4 этап.</t>
  </si>
  <si>
    <t>Оплата работ по государственным контрактам по сопровождению. Оплата работ по государственному контракту на выполнение работ по развитию за 5 этап.</t>
  </si>
  <si>
    <t>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Ханты-Мансийского автономного округа – Югры</t>
  </si>
  <si>
    <t>Предоставление 156 государственных и муниципальных услуг в электронном виде</t>
  </si>
  <si>
    <t>подготовка технического задания на проведение аукциона в электронной форме</t>
  </si>
  <si>
    <t>согласование аукционой документации и передача в Департамент государственного заказа для размещения на сайте</t>
  </si>
  <si>
    <t>проведение аукциона в электронной форме</t>
  </si>
  <si>
    <t xml:space="preserve">заключение контракта </t>
  </si>
  <si>
    <t>проведение аукциона в электронной форме заключение контракта</t>
  </si>
  <si>
    <t>выполнение работ</t>
  </si>
  <si>
    <t>организация и проведение семинара для ОМСУ</t>
  </si>
  <si>
    <t>участие в международной выставке CeBIT, Ганновер</t>
  </si>
  <si>
    <t>участие в выставке "СвязьЭкспоком"</t>
  </si>
  <si>
    <t>участие в Тверском социально-экономическом Форуме "Информационное общество"</t>
  </si>
  <si>
    <t>участие  в выставке "Иннопром-2012", Екатеринбурн</t>
  </si>
  <si>
    <t>участие в выставке Softool, г. Москва</t>
  </si>
  <si>
    <t>Подготовка ТЗ на ЦУКС и ЕДДС (Сургут, Сургутский р-н, Ханты-Мансийск, Ханты-Мансийский р-н, Нефтеюганск)</t>
  </si>
  <si>
    <t>Подготовка ТЗ на ЦУКС и ЕДДС (Сургут, Сургутский р-н, Ханты-Мансийск, Ханты-Мансийский р-н, Нефтеюганск), госэкспертиза проектной документации</t>
  </si>
  <si>
    <t>Подготовка конкурсной документации на ЦУКС и ЕДДС (Сургут, Сургутский р-н, Ханты-Мансийск, Ханты-Мансийский р-н, Нефтеюганск)</t>
  </si>
  <si>
    <t>Приемка работ</t>
  </si>
  <si>
    <t xml:space="preserve">Консультант отдела финансово-экономического обеспечения
Раевская Алла Юрьевна
Тел.: 8 (3467) 39-22-31
</t>
  </si>
  <si>
    <t>Объявление открытого конкурса на предоставление услуг по информационному и аналитическому сопровождению программы</t>
  </si>
  <si>
    <t>Заключение контракта на предоставление услуг по информационному и аналитическому сопровождению программы и контроль за исполнением контракта</t>
  </si>
  <si>
    <t>Контроль за исполнением контракта на предоставление услуг по информационному и аналитическому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</si>
  <si>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</si>
  <si>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Контроль за исполнением контракта на предоставление услуг по информационномуи аналитическому сопровождению программы.</t>
  </si>
  <si>
    <t>Контроль за исполнением контракта на предоставление услуг по информационному и аналтическому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</si>
  <si>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 </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</si>
  <si>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</si>
  <si>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 xml:space="preserve">Оплата 25% по контракту на  предоставление услуг по информационному и аналитическому сопровождению программы </t>
  </si>
  <si>
    <t>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t>
  </si>
  <si>
    <t>Создание Территориальной информационной системы Югры и реализация государственных и муниципальных функций в электронном виде с ее использованием</t>
  </si>
  <si>
    <t>Развитие системы управления процессами закупок товаров,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t>
  </si>
  <si>
    <t>Создание условий для повышения компьютерной грамотности жителей автономного округа, в том числе работников бюджетной сферы и выпускников учреждений профессионального образования</t>
  </si>
  <si>
    <t>Развитие (создание новых и модернизация существующих) сети центров  общественного доступа к информации, государственным и муниципальным услугам, предоставляемым в электронной форме на территории автономного округа</t>
  </si>
  <si>
    <t>Развитие (создание новых и модернизация существующих) сети Интернет-центров шахматного мастерства на территории автономного округа</t>
  </si>
  <si>
    <t>Развитие и модернизация автоматизированной системы обработки информации в сфере социальной защиты населения автономного округа</t>
  </si>
  <si>
    <t>Контроль за исполнением контракта</t>
  </si>
  <si>
    <t>Заключение контракта</t>
  </si>
  <si>
    <t>Контроль за исполнением контракта с ОАО «Ростелеком» на оказание услуги комплексного сервиса по организации функционирования региональной инфраструктуры электронного правительства автономного округа – и обеспечение централизованной инфокоммуникационной поддержки процессов оказания государственных и муниципальных услуг</t>
  </si>
  <si>
    <t>Закрытие 1-го этапа</t>
  </si>
  <si>
    <t>Закрытие контракта</t>
  </si>
  <si>
    <t>Заключение очередного сервисного контракта</t>
  </si>
  <si>
    <t>Контроль за исполнением государственного контракта</t>
  </si>
  <si>
    <t>планируется сдача первого этапа работы до 30 марта 2012 года</t>
  </si>
  <si>
    <t>подготовка конкурсной документации</t>
  </si>
  <si>
    <t>подготовка конкурсной документации, объявление аукциона</t>
  </si>
  <si>
    <t>Подготовка  конкурсной документации</t>
  </si>
  <si>
    <t>подготовка конкурсной документации, проведение аукциона</t>
  </si>
  <si>
    <t>Подготовка документации. проведение торгов</t>
  </si>
  <si>
    <t>Подготовка документации</t>
  </si>
  <si>
    <t>контроль за исполнением контракта</t>
  </si>
  <si>
    <t>ежемесячный платех за аренду услуг связи</t>
  </si>
  <si>
    <t>30% от заключаемых контрактов в 1 кв.</t>
  </si>
  <si>
    <t>70% от заключаемых контрактов в 1 кв.</t>
  </si>
  <si>
    <t>30% от заключаемых контрактов по  подключению 106 МО</t>
  </si>
  <si>
    <t>поддержка функционирования межсетевых экранов, обеспечение антивируса</t>
  </si>
  <si>
    <t>защита от нежелательной почты</t>
  </si>
  <si>
    <t>70% от заключаемых контрактов по  подключению 106 МО</t>
  </si>
  <si>
    <t>Заместитель директора Департамента_________________________________Ю.И. Торгашин</t>
  </si>
  <si>
    <t>в том числе</t>
  </si>
  <si>
    <t>Всего</t>
  </si>
  <si>
    <t>тыс. рублей</t>
  </si>
  <si>
    <t>Всего:</t>
  </si>
  <si>
    <t>Ответственный исполнитель /соисполнитель</t>
  </si>
  <si>
    <t>наименование нормативного правового акта об утверждении муниципальной программы дата, номер (в редакции от дата, номер постановления)</t>
  </si>
  <si>
    <t>Согласовано:</t>
  </si>
  <si>
    <t>Базовый показатель на начало реализации муниципальной программы</t>
  </si>
  <si>
    <t>иные источники финансирования</t>
  </si>
  <si>
    <t>Итого по подпрограмме 1</t>
  </si>
  <si>
    <t>Итого по подпрограмме 2</t>
  </si>
  <si>
    <t>Таблица 1</t>
  </si>
  <si>
    <t>расходы по текущей деятельности ответственного исполнителя, соисполнителей муниципальной программы*</t>
  </si>
  <si>
    <t>прочие расходы (кроме расходов по текущей деятельности)</t>
  </si>
  <si>
    <t>инвестиции в объекты муниципальной собственности</t>
  </si>
  <si>
    <t>Всего по муниципальной программе:</t>
  </si>
  <si>
    <t>фактическое исполнение</t>
  </si>
  <si>
    <t>Примечание (причины не достижения/перевыполнения показателя)</t>
  </si>
  <si>
    <t>Наименование целевых показателей</t>
  </si>
  <si>
    <t>Таблица 5</t>
  </si>
  <si>
    <t>Анализ показателей эффективности национальных проектов</t>
  </si>
  <si>
    <t>Информация о реализации региональных проектов</t>
  </si>
  <si>
    <t xml:space="preserve">фактическое исполнение (нарастающим итогом
по состоянию на отчетную дату) </t>
  </si>
  <si>
    <t xml:space="preserve">%  от плана </t>
  </si>
  <si>
    <t>% достижения показателя на отчетную дату</t>
  </si>
  <si>
    <r>
      <t>ожидаемый (</t>
    </r>
    <r>
      <rPr>
        <i/>
        <sz val="10"/>
        <rFont val="Times New Roman"/>
        <family val="1"/>
        <charset val="204"/>
      </rPr>
      <t>количественно-измеримый</t>
    </r>
    <r>
      <rPr>
        <sz val="10"/>
        <rFont val="Times New Roman"/>
        <family val="1"/>
        <charset val="204"/>
      </rPr>
      <t xml:space="preserve">) результат, основные социально значимые события  </t>
    </r>
  </si>
  <si>
    <r>
      <t>фактический  (к</t>
    </r>
    <r>
      <rPr>
        <i/>
        <sz val="10"/>
        <rFont val="Times New Roman"/>
        <family val="1"/>
        <charset val="204"/>
      </rPr>
      <t>оличественно-измеримый</t>
    </r>
    <r>
      <rPr>
        <sz val="10"/>
        <rFont val="Times New Roman"/>
        <family val="1"/>
        <charset val="204"/>
      </rPr>
      <t>) результат, основные социально значимые события,</t>
    </r>
    <r>
      <rPr>
        <sz val="9"/>
        <rFont val="Times New Roman"/>
        <family val="1"/>
        <charset val="204"/>
      </rPr>
      <t xml:space="preserve"> достижение результатов, контрольных точек и мероприятий  </t>
    </r>
  </si>
  <si>
    <t>х</t>
  </si>
  <si>
    <t>бюджет автономного округа (дорожный фонд)</t>
  </si>
  <si>
    <t>Примечание:</t>
  </si>
  <si>
    <t>".</t>
  </si>
  <si>
    <t>Информация о реализации  проектов, входящих в состав национальных и федеральных проектов (программ) Российской Федерации</t>
  </si>
  <si>
    <t>план, в соответствии с постановлением №___  от ______ (в ред. от ________) *</t>
  </si>
  <si>
    <t>№ показателя из таблицы 1 постановления об утверждении муниципальной  программы**</t>
  </si>
  <si>
    <t xml:space="preserve">наименование показателя, предусмотренного национальными проектами** </t>
  </si>
  <si>
    <t xml:space="preserve">план**
</t>
  </si>
  <si>
    <t xml:space="preserve">факт
по состоянию на отчетную дату** </t>
  </si>
  <si>
    <t>* - указывается информация о финансовом обеспечении в разрезе источников финансирования, запланированная постановлением об утверждении муниципальной программы района</t>
  </si>
  <si>
    <t>Результат реализации. Причины отклонения  фактического исполнения от запланированного</t>
  </si>
  <si>
    <t>*- расходы по текущей деятельности ответственного исполнителя, соисполнителей муниципальной программы  (заработная плата, командировочные расходы, услуги связи, расходы на содержание зданий и сооружений, коммунальные услуги, материально-техническое обеспечение, расходы на охрану зданий и сооружений,  страховые взносы на все виды обязательного страхования работников, имущества и ответственности, включая страховые взносы на обязательное пенсионное страхование, обязательное социальное страхование на случай временной нетрудоспособности и в связи с материнством, обязательное медицинское страхование, обязательное социальное страхование от несчастных случаев на производстве и профессиональных заболеваний, производимые в соответствии с законодательством Российской Федерации,  и прочие мероприятия, включенные в муниципальную  программу, относящиеся к расходам по текущей  деятельности ответственного исполнителя (соисполнителя) муниципальной программы и (или) деятельности подведомственных учреждений) указываются без разбивки по месяцам.</t>
  </si>
  <si>
    <t>** - заполняется в разрезе региональных проектов,муниципальных проектов  по строкам "Наименование портфеля проектов" и "Всего по портфелям проектов" не заполняется.</t>
  </si>
  <si>
    <t>Наименование муниципальной составляющей проекта</t>
  </si>
  <si>
    <t>Наименование портфеля проектов:</t>
  </si>
  <si>
    <t>Таблица 3</t>
  </si>
  <si>
    <t xml:space="preserve">                                                                                        Распределение финансовых ресурсов</t>
  </si>
  <si>
    <t>График (сетевой график) реализации  муниципальной программы</t>
  </si>
  <si>
    <t>I квартал</t>
  </si>
  <si>
    <t>II квартал</t>
  </si>
  <si>
    <t>III квартал</t>
  </si>
  <si>
    <t>IV квартал</t>
  </si>
  <si>
    <t>проектная часть</t>
  </si>
  <si>
    <t>процессная часть</t>
  </si>
  <si>
    <t xml:space="preserve">Региональный проект "__________" "_________________" 
</t>
  </si>
  <si>
    <t xml:space="preserve"> проект "_________________" 
</t>
  </si>
  <si>
    <t>Наименование структурного элемента муниципальной программы</t>
  </si>
  <si>
    <t xml:space="preserve">№ структурного элемента муниципальной  программы </t>
  </si>
  <si>
    <t>Таблица 2</t>
  </si>
  <si>
    <t>Приложение 2 к Методическим рекомендациям по разработке проектов муниципальных программ Нижневартовского района</t>
  </si>
  <si>
    <t>2.1.1</t>
  </si>
  <si>
    <t>3.1</t>
  </si>
  <si>
    <t>3.2</t>
  </si>
  <si>
    <t>Итого по подпрограмме 3</t>
  </si>
  <si>
    <t>4.1</t>
  </si>
  <si>
    <t>4.2</t>
  </si>
  <si>
    <t>5.1</t>
  </si>
  <si>
    <t>Итого по подпрограмме 4</t>
  </si>
  <si>
    <t>Итого по подпрограмме 5</t>
  </si>
  <si>
    <t>6.1</t>
  </si>
  <si>
    <t>6.1.1</t>
  </si>
  <si>
    <t>Итого по подпрограмме 6</t>
  </si>
  <si>
    <t>Подпрограмма 2. Строительство (реконструкция), капитальный и текущий ремонт объектов культуры</t>
  </si>
  <si>
    <t>Подпрограмма 1. Строительство (реконструкция), капитальный и текущий ремонт объектов образования</t>
  </si>
  <si>
    <t xml:space="preserve">Подпрограмма 3. Строительство (реконструкция), капитальный и текущий ремонт объектов физической культуры и спорта </t>
  </si>
  <si>
    <t>Подпрограмма 4. Строительство (реконструкция), капитальный и текущий ремонт объектов административного назначения</t>
  </si>
  <si>
    <t>Подпрограмма 5. Капитальный и текущий ремонт объектов жилищного хозяйства</t>
  </si>
  <si>
    <t>Подпрограмма 6. Создание условий для выполнения функций, возложенных на муниципальное казенное учреждение «Управление капитального строительства по застройке Нижневартовского района</t>
  </si>
  <si>
    <t>Директор МКУ "УКС по застройке Нижневартовского района"__________________________ А.А. Никишина</t>
  </si>
  <si>
    <t>Исполнитель: Шпиллер Л.С., главный специалист ПЭО, тел.: 8 (3466) 67-15-74</t>
  </si>
  <si>
    <t>Специалист  департамента финансов администрации района___________________Н.А. Кравченко</t>
  </si>
  <si>
    <t>план на 2024 год *</t>
  </si>
  <si>
    <t>по муниципальной программе Строительство (реконструкция), капитальный и текущий ремонт объектов Нижневартовского района</t>
  </si>
  <si>
    <t>Информация о финансировании в 2024 году  (тыс. рублей)</t>
  </si>
  <si>
    <t xml:space="preserve">Региональный проект «Культурная среда» 
</t>
  </si>
  <si>
    <t>Целевые показатели муниципальной программы "Строительство (реконструкция), капитальный и текущий ремонт объектов Нижневартовского района"</t>
  </si>
  <si>
    <t>Увеличение количества построенных объектов муниципальной собственности социальной сферы, (ед.)</t>
  </si>
  <si>
    <t>Доля завершенных работ по капитальному ремонту объектов по итогам текущего года, от общего количества запланированных муниципальной программой на год, (%)</t>
  </si>
  <si>
    <t>-</t>
  </si>
  <si>
    <t>Директор МКУ "УКС по застройке Нижневартовского района"</t>
  </si>
  <si>
    <t>_________________</t>
  </si>
  <si>
    <t>А.А. Никишина</t>
  </si>
  <si>
    <t>"Строительство (реконструкция), капитальный и текущий ремонт объектов Нижневартовского района"</t>
  </si>
  <si>
    <t xml:space="preserve">Муниципальный проект «Строительство (реконструкция) объектов образование» </t>
  </si>
  <si>
    <t xml:space="preserve">Комплекс процессных мероприятий «Капитальный и текущий ремонт объектов образования» </t>
  </si>
  <si>
    <t>Региональный проект «Культурная среда»</t>
  </si>
  <si>
    <t>Муниципальный проект «Строительство (реконструкция) объектов культуры»</t>
  </si>
  <si>
    <r>
      <rPr>
        <b/>
        <sz val="12"/>
        <rFont val="Times New Roman"/>
        <family val="1"/>
        <charset val="204"/>
      </rPr>
      <t>Комплекс процессных мероприятий «Капитальный и текущий ремонт объектов культуры»</t>
    </r>
    <r>
      <rPr>
        <sz val="12"/>
        <rFont val="Times New Roman"/>
        <family val="1"/>
        <charset val="204"/>
      </rPr>
      <t xml:space="preserve"> </t>
    </r>
    <r>
      <rPr>
        <b/>
        <sz val="12"/>
        <rFont val="Times New Roman"/>
        <family val="1"/>
        <charset val="204"/>
      </rPr>
      <t/>
    </r>
  </si>
  <si>
    <t xml:space="preserve">Муниципальный проект «Строительство (реконструкция) объектов физической  культуры и спорта» </t>
  </si>
  <si>
    <t xml:space="preserve">Комплекс процессных мероприятий «Капитальный и текущий ремонт объектов физической  культуры и спорта» </t>
  </si>
  <si>
    <t xml:space="preserve">Муниципальный проект «Строительство (реконструкция) объектов административного назначения» </t>
  </si>
  <si>
    <t xml:space="preserve">Комплекс процессных мероприятий «Капитальный и текущий ремонт объектов административного назначения» </t>
  </si>
  <si>
    <t xml:space="preserve">Комплекс процессных мероприятий «Капитальный и текущий ремонт объектов жилищного хозяйства» </t>
  </si>
  <si>
    <t xml:space="preserve">Комплекс процессных мероприятий «Обеспечение деятельности муниципального казенного учреждения «Управление капитального строительства по застройке Нижневартовского района» </t>
  </si>
  <si>
    <t xml:space="preserve">Мероприятие результат «Обеспечено функционирование МКУ «УКС» </t>
  </si>
  <si>
    <t>Значение показателя на                 2024 год</t>
  </si>
  <si>
    <t>,</t>
  </si>
  <si>
    <t xml:space="preserve">бюджет автономного округа </t>
  </si>
  <si>
    <t>1.1.1.</t>
  </si>
  <si>
    <t>1.2.1.</t>
  </si>
  <si>
    <t>1.2.2.</t>
  </si>
  <si>
    <t>1.2.3.</t>
  </si>
  <si>
    <t>1.2.4.</t>
  </si>
  <si>
    <t>1.2.5.</t>
  </si>
  <si>
    <t>1.2.6.</t>
  </si>
  <si>
    <t>1.2.7.</t>
  </si>
  <si>
    <t>1.2.8.</t>
  </si>
  <si>
    <t>1.2.9.</t>
  </si>
  <si>
    <t>1.2.10.</t>
  </si>
  <si>
    <t>1.2.11.</t>
  </si>
  <si>
    <t>2.2.1.</t>
  </si>
  <si>
    <t>2.2.2.</t>
  </si>
  <si>
    <t>2.3.1.</t>
  </si>
  <si>
    <t>2.3.2.</t>
  </si>
  <si>
    <t>2.3.3.</t>
  </si>
  <si>
    <t>3.1.1</t>
  </si>
  <si>
    <t>3.1.2</t>
  </si>
  <si>
    <t>3.1.3</t>
  </si>
  <si>
    <t>3.1.4</t>
  </si>
  <si>
    <t>Проектирование газопровода до загородного стационарного лагеря круглосуточного пребывания детей «Лесная сказка» в пгт. Излучинск</t>
  </si>
  <si>
    <t>3.2.1</t>
  </si>
  <si>
    <t>3.2.2</t>
  </si>
  <si>
    <t>4.1.1</t>
  </si>
  <si>
    <t>Реконструкция автовокзала вахтовых перевозок под информационный культурный центр и автостанцию в пгт. Излучинск</t>
  </si>
  <si>
    <t>4.2.1</t>
  </si>
  <si>
    <t>4.2.2</t>
  </si>
  <si>
    <t>4.2.3</t>
  </si>
  <si>
    <t>4.2.4</t>
  </si>
  <si>
    <t>4.2.5</t>
  </si>
  <si>
    <t>5.1.1</t>
  </si>
  <si>
    <t>5.1.2</t>
  </si>
  <si>
    <t>5.1.3</t>
  </si>
  <si>
    <t>5.1.4</t>
  </si>
  <si>
    <t>5.1.5</t>
  </si>
  <si>
    <t>5.1.6</t>
  </si>
  <si>
    <t>5.1.7</t>
  </si>
  <si>
    <t>5.1.8</t>
  </si>
  <si>
    <t>5.1.9</t>
  </si>
  <si>
    <t>5.1.10</t>
  </si>
  <si>
    <t>5.1.11</t>
  </si>
  <si>
    <t>5.1.12</t>
  </si>
  <si>
    <t>Всего по муниципальной программе (в разрезе исполнителей, соисполнителей):</t>
  </si>
  <si>
    <t xml:space="preserve">Ответственный исполнитель: МКУ "УКС по застройке Нижневартовского района"
</t>
  </si>
  <si>
    <t xml:space="preserve">МКУ "УКС по застройке Нижневартовского района"
</t>
  </si>
  <si>
    <t>Строительство ливневой канализации здания, расположенного по адресу: д. Вата, ул. Лесная, д.36 («МБОУ «Ватинская ОСШ»)</t>
  </si>
  <si>
    <t>Выполнен капитальный ремонт здания школы на 530 мест, расположенного по адресу: пгт. Новоаганск ул. Лесная д.12а (МБОУ «Новоаганская ОСШ имени маршала Советского Союза Г.К. Жукова»)</t>
  </si>
  <si>
    <t>Выполнен капитальный ремонт здания школы на 784 учащихся, расположенного по адресу: пгт. Новоаганск, ул.70 лет Октября, д.6а (МБОУ «Новоаганская ОСШ № 1»)</t>
  </si>
  <si>
    <t>Выполнен капитальный ремонт объекта МАУ «Межпоселенческий Центр национальных промыслов и ремесел» по ул. Рыбников д.8 в п. Аган»</t>
  </si>
  <si>
    <t>Строительство объекта «Культурно образовательный комплекс в с. Ларьяк</t>
  </si>
  <si>
    <t>Строительство объекта «Сельский дом культуры в д. Вата»</t>
  </si>
  <si>
    <t xml:space="preserve">Строительство объекта «Легкоатлетический спортивный комплекс в пгт. Излучинск» </t>
  </si>
  <si>
    <t xml:space="preserve">Строительство объекта «Лыжная база в п. Ваховск» </t>
  </si>
  <si>
    <t>Строительство объекта «Физкультурно-спортивный комплекс в с. Варьеган»</t>
  </si>
  <si>
    <t>Выполнен текущий ремонт 5 блока МОМСШ № 1, расположенного по адресу: пгт. Излучинск, ул. Школьная, д.5 (ВОК «Бригантина»)</t>
  </si>
  <si>
    <t>Выполнен текущий ремонт нежилых помещений административного здания, расположенного по адресу: ул. Энергетиков, д. 6 в пгт. Излучинск, в том числе:</t>
  </si>
  <si>
    <t xml:space="preserve">нежилое помещение № 1002 ЗАГС </t>
  </si>
  <si>
    <t xml:space="preserve">нежилое помещение № 1003 Военкомат </t>
  </si>
  <si>
    <t>Выполнен капитальный ремонт административно-гостиничного здания, расположенного по адресу: ул. Мирюгина, д.11 в с. Ларьяк</t>
  </si>
  <si>
    <t>4.2.6</t>
  </si>
  <si>
    <t>Выполнен капитальный ремонт жилого дома, расположенного по адресу: ул. Набережная, д.4 в с. Варьеган</t>
  </si>
  <si>
    <t>Выполнен капитальный ремонт жилого дома, расположенного по адресу: ул. Дружбы, д.19 в с. Корлики</t>
  </si>
  <si>
    <t>Выполнен капитальный ремонт жилого дома, расположенного по адресу: ул. Восточная, д.11а в с. Корлики</t>
  </si>
  <si>
    <t>Выполнен капитальный ремонт жилого дома, расположенного по адресу: ул. Центральная, д.3 в с. Корлики</t>
  </si>
  <si>
    <t>Выполнен капитальный ремонт квартиры № 2 в жилом доме, расположенном по адресу: ул. Рыбников, д.18 в п.Аган</t>
  </si>
  <si>
    <t>Выполнен капитальный ремонт квартиры № 1 в жилом доме, расположенном по адресу:  ул. Островная, д.6 в с.п. Зайцева Речка</t>
  </si>
  <si>
    <t>Выполнен капитальный ремонт квартиры № 2 в жилом доме, расположенном по адресу: ул. Таежная, д.5 в п. Аган</t>
  </si>
  <si>
    <t>Выполнен капитальный ремонт жилого дома, расположенного по адресу: ул. Новая, д.13 в п. Аган</t>
  </si>
  <si>
    <t>Выполнен капитальный ремонт квартиры № 1 в жилом доме, расположенном по адресу: ул. Рыбников, д.14 в п. Аган</t>
  </si>
  <si>
    <t>Выполнен капитальный ремонт жилого дома, расположенного по адресу: ул. Новая, д.21 в п. Аган</t>
  </si>
  <si>
    <t xml:space="preserve">1.2.1 Выполнены проектные работы по реконструкции под гостиницу части здания школы на 100 мест с детским садом на 45 мест, расположенного по адресу: с. Корлики ул. Дружбы, д.2а (МБОУ «Корликовская ОСШ»)" </t>
  </si>
  <si>
    <t>Выполнен капитальный ремонт детских спортино-игровых площадок и благоустройство территории здания муниципальной общеобразовательной многопрофильной средней школы № 1, расположенного по адресу: пгт. Излучинск, ул. Школьная д.5 (МБОУ «Излучинская ОСШУИОП № 1» в пгт. Излучинск)</t>
  </si>
  <si>
    <t>Выполнен текущий ремонт помещения детского сада на 55 мест (детское дошкольное учреждение "Солнышко"), расположенного по адресу: п. Аган, ул. Лесная, д.10 (МБОУ «Аганская ОСШ»)</t>
  </si>
  <si>
    <t>отдел организации строительства и реализации программ по капитальному ремонту объектов муниципальной собственности администрации района, МКУ «УКС», управление образования администрации района</t>
  </si>
  <si>
    <t>Выполнен капитальный ремонт объекта МБОУ «Чехломеевская ОШ» в д. Чехломей</t>
  </si>
  <si>
    <t>Выполнены проектне работы по капитальному ремонту дошкольного учреждения (помещение детского сада), расположенного по адресу: д. Вата, ул. Лесная д.36, пом.1002 (МБОУ «Ватинская ОСШ»</t>
  </si>
  <si>
    <t xml:space="preserve">                                                                                                                                                                                                                                                                                                                                                                                                                                                                                                                                                                                                                                                                                                                                                                                                                                                                                                                                                                                                                                                                                                                                                                                                                                                                                                                                                                                                                                                                                                                                                                                                                                                                                                                                                                                                                                                                                                                                                                                                                                                                                                                                                                                                                                                                                                                                                                                                                                                                                                                                                                                                                                                                                                                                                                                                                                                                                                                                                                                                                                                                                                                                                                                                                                                                                                                                                                                                                                                                      </t>
  </si>
  <si>
    <t>Выполнен капитальный ремонт помещения детского сада "Лесная сказка", расположенного по адресу: пгт.Новоаганск, ул. Энтузиастов д.12а (МБДОУ Новоаганский ДСКВ «Лесная сказка»</t>
  </si>
  <si>
    <t>Выполнен капитальный ремонт помещения детского сада "Снежинка", расположенного по адресу: пгт. Новоаганск, ул. Мира д.22 (МБДОУ "Новоаганский ДСКВ «Снежинка»)</t>
  </si>
  <si>
    <t>Выполнен капитальный ремонт здания детского сада на 50 мест, расположенного по адресу: с. Варьеган ул. Центральная, д.17 («МБДОУ «Варьеганский ДСКВ «Олененок»)</t>
  </si>
  <si>
    <t>Выполнены проектные работы по капитальному ремонту объекта МАУ ДО «Спектр» ул. Школьная, д.12а</t>
  </si>
  <si>
    <t>Выполнен текущий ремонт здания Центра детского творчества, расположенного по адресу: пгт. Новоаганск. ул. 70 Лет Октября, д.24 (МАОДО «Новоаганская ДШИ»)</t>
  </si>
  <si>
    <t>отдел организации строительства и реализации программ по капитальному ремонту объектов муниципальной собственности администрации района,  МКУ «УКС», управление культуры и спорта администрации района</t>
  </si>
  <si>
    <t>Выполнен текущий ремонт здания Дома культуры, расположенного по адресу: пгт. Новоаганск, ул. Центральная, д.13А (РМАУ «Дворец культуры «Геолог»)</t>
  </si>
  <si>
    <t>Выполнен капитальный ремонт объекта «МАУ МБ сельская библиотека по ул. Геологов, д.15</t>
  </si>
  <si>
    <t>отдел организации строительства и реализации программ по капитальному ремонту объектов муниципальной собственности администрации района, МКУ «УКС», управление культуры и спорта администрации района</t>
  </si>
  <si>
    <t>Выполнен капитальный ремонт наружного освещения на территории Базы отдыха «Лесная сказка», («Загородный стационарный лагерь круглосуточного пребывания детей                                                                       «Лесная сказка» 2 очередь), в п.г.т. Излучинск</t>
  </si>
  <si>
    <t>3.2.3</t>
  </si>
  <si>
    <t>3.2.4</t>
  </si>
  <si>
    <t>3.2.5</t>
  </si>
  <si>
    <t>Выполнен текущий ремонт объектов на территории Базы отдыха «Лесная сказка», («Загородный стационарный лагерь круглосуточного пребывания детей                                                                       «Лесная сказка» 2 очередь), в п.г.т. Излучинск</t>
  </si>
  <si>
    <t>Выполнено комплексное благоустройство территории Базы                  отдыха «Лесная сказка», («Загородный стационарный лагерь круглосуточного пребывания детей                                                                       «Лесная сказка» 2 очередь), в п.г.т. Излучинск</t>
  </si>
  <si>
    <t>Выполнен снос объектов имущества на территории Базы отдыха «Лесная сказка», («Загородный стационарный лагерь круглосуточного пребывания детей                                                                       «Лесная сказка» 2 очередь), в п.г.т. Излучинск</t>
  </si>
  <si>
    <t>отдел организации строительства и реализации программ по капитальному ремонту объектов муниципальной собственности администрации района, МКУ «УКС», управление по жилищным вопросам, муниципальной собственности и земельным отношениям администрации района</t>
  </si>
  <si>
    <t>Выполнен текущий ремонт административного здания Нижневартовского района, расположенного по адресу: ул. Ленина, д. 6 в г. Нижневартовск</t>
  </si>
  <si>
    <t xml:space="preserve">Выполнен текущий ремонт  гаража на территории административного здания Нижневартовского района, расположенного по адресу: ул.Ленина, д.6 в г.Нижневартовск </t>
  </si>
  <si>
    <t>Выполнены проектные работы по капитальному ремонту административного здания Нижневартовского района, расположенного по адресу: ул. Ленина, д. 6 в г. Нижневартовск (замена лифтового оборудования)</t>
  </si>
  <si>
    <t>Выполнены проектные работы по капитальному ремонту объекта «Переустройство жилых помещений 177-178 по ул. Дружбы Народов д. 7 г. Нижневартовск</t>
  </si>
  <si>
    <t>4.2.5.1</t>
  </si>
  <si>
    <t>4.2.5.2</t>
  </si>
  <si>
    <t>4.2.7</t>
  </si>
  <si>
    <t>4.2.8</t>
  </si>
  <si>
    <t>Выполнен капитальный ремонт Хлебопекарни с магазином, расположенных в пом. 1001 по адресу: по ул. Новая, д.18а в с.п. Покур</t>
  </si>
  <si>
    <t>Выполнен текущий ремонт  административного здания, расположенного по адресу: ул. Индустриальная, д.16, г. Нижневартовск</t>
  </si>
  <si>
    <t>Выполнен текущий ремонт автовокзала вахтовых перевозок, расположенного по адресу: ул. Энергетиков, д.10 в пгт. Излучинск (замена дорожных плит на прилегающей территории)</t>
  </si>
  <si>
    <t>4.2.9</t>
  </si>
  <si>
    <t>Выполнены проектные работы по капитальному ремонту объекта:
«Аптека по адресу г. Нижневартовск ул. Дружбы Народов д. 12а» («Центральная районная аптека № 144»)</t>
  </si>
  <si>
    <t>4.2.10</t>
  </si>
  <si>
    <t>Выполнен капитальный ремонт административного здания по адресу: ул.Мирюгина, д.5б, с. Ларьяк (нежилые помещения № 3,4,5, каб.11)</t>
  </si>
  <si>
    <t>4.2.11</t>
  </si>
  <si>
    <t>Выполнен капитальный ремонт объектов жилищного хозяйства</t>
  </si>
  <si>
    <t>отдел организации строительства и реализации программ по капитальному ремонту объектов муниципальной собственности администрации района,  МКУ «УКС»</t>
  </si>
  <si>
    <t>Выполнен капитальный ремонт квартиры № 2 в жилом доме, расположенном по адресу: ул. Кедровая, д.4 в д.Вата</t>
  </si>
  <si>
    <t>Выполнен капитальный ремонт квартиры № 2 в жилом доме, расположенном по адресу: ул. Школьная, д.8 в с.п.Зайцева Речка</t>
  </si>
  <si>
    <t>Выполнен капитальный ремонт жилого дома, расположенного по адресу: ул. Пролетарская, д.13 в с.п. Зайцева Речка</t>
  </si>
  <si>
    <t>Выполнен капитальный ремонт жилого дома, расположенного по адресу: ул. Садовая, д.6 в д.Вампугол</t>
  </si>
  <si>
    <t>5.1.13</t>
  </si>
  <si>
    <t>5.1.14</t>
  </si>
  <si>
    <t>5.1.15</t>
  </si>
  <si>
    <t>5.1.16</t>
  </si>
  <si>
    <t>Выполнен капитальный ремонт жилого дома, расположенного по адресу: ул. Набережная, д.9 в д.Чехломей</t>
  </si>
  <si>
    <t>5.1.17</t>
  </si>
  <si>
    <t>Выполнен капитальный ремонт квартиры № 2 в жилом доме, расположенном по адресу: ул. Набережная, д.36 в с.Большетархово</t>
  </si>
  <si>
    <t>5.1.18</t>
  </si>
  <si>
    <t>Выполнен капитальный ремонт жилого дома, расположенного по адресу: ул. Кедровая, д.3 в д. Пасол</t>
  </si>
  <si>
    <t>5.1.19</t>
  </si>
  <si>
    <t>Выполнен капитальный ремонт жилого дома, расположенного по адресу: ул. Айваседа Мэру, д.22 в с. Варьеган</t>
  </si>
  <si>
    <t>5.1.20</t>
  </si>
  <si>
    <t>Выполнен капитальный ремонт квартиры № 2 в жилом доме, расположенном по адресу: ул. Осипенко, д.31 в с. Ларьяк</t>
  </si>
  <si>
    <t>5.1.21</t>
  </si>
  <si>
    <t>Выполнен капитальный ремонт жилого дома, расположенного по адресу: ул. Таежная, д.4 в с. Корлики</t>
  </si>
  <si>
    <t>5.1.22</t>
  </si>
  <si>
    <t>Выполнен текущий ремонт жилого помещения, расположенного по адресу: ул. Ленина, д.17, корп.1, кв.113 в г.Нижневартовск</t>
  </si>
  <si>
    <t>5.1.23</t>
  </si>
  <si>
    <t>Выполнен капитальный ремонт жилого дома, расположенного по адресу: ул. Осипенко, д.3 в с.Ларьяк</t>
  </si>
  <si>
    <t>5.1.24</t>
  </si>
  <si>
    <t>Выполнен капитальный ремонт квартиры № 1 в жилом доме, расположенном по адресу: ул. Юбилейная, д.25 в п.Ваховск</t>
  </si>
  <si>
    <t>5.1.25</t>
  </si>
  <si>
    <t>Выполнен капитальный ремонт жилого дома, расположенного по адресу: пер. Кооперативный, д.6 в с.Охтеурье</t>
  </si>
  <si>
    <t>5.1.26</t>
  </si>
  <si>
    <t>Выполнен капитальный ремонт квартиры № 2 в жилом доме, расположенном по адресу: ул. Белорусская, д.17 в с.Покур</t>
  </si>
  <si>
    <t>5.1.27</t>
  </si>
  <si>
    <t>Выполнен капитальный ремонт жилых помещений, расположенных в д. Вата по адресам: ул. Лесная д.2 кв.2, ул. Лесная д. 4 кв. 1, ул. Лесная д. 4 кв. 2, ул. Лесная д. 4 кв. 1,2 ул. Лесная д.12 кв.3, ул. Лесная д.14 кв.1, ул. Кедровая д.2 кв.1, ул. Кедровая д.2 кв.2, ул. Кедровая д.4 кв. 2, ул. Кедровая д.8 кв.1, ул. Кедровая д.8 кв.2, ул. Кедровая д.14 кв. 2, ул. Кедровая д.16, ул. Центральная д.11 кв.1, ул. Центральная д. 19 кв. 2, ул. Школьная д. 15, ул. Победы д. 4</t>
  </si>
  <si>
    <t>5.1.28</t>
  </si>
  <si>
    <t>Выполнен капитальный ремонт квартиры № 1 в жилом доме, расположенном по адресу: ул. Набережная, д.8 в с.Большетархово</t>
  </si>
  <si>
    <t xml:space="preserve">Исполнитель: начальник ПЭО    _________ С.Г. Нестерова
</t>
  </si>
  <si>
    <t>1.2.12.</t>
  </si>
  <si>
    <t>1.2.13.</t>
  </si>
  <si>
    <t xml:space="preserve">Выполнен текущий ремонт здания школы № 2 на 33 класса, расположенного по адресу: пгт. Излучинск ул. Школьная д.7 (МБОУ Излучинская ОСШУИОП №2)  </t>
  </si>
  <si>
    <t xml:space="preserve">Выполнен текущий ремонт здания учебного центра, расположенного по адресу: пгт. Излучинск пер. Строителей д.5 (МБОУ "Излучинская ОНШ") </t>
  </si>
  <si>
    <t>Исполнитель: Шпиллер Л.С., тел.: 8 (3466) 67-15-74</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</si>
</sst>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р_._-;\-* #,##0.00_р_._-;_-* &quot;-&quot;??_р_._-;_-@_-"/>
    <numFmt numFmtId="165" formatCode="0.0"/>
    <numFmt numFmtId="166" formatCode="#,##0.0"/>
    <numFmt numFmtId="167" formatCode="#,##0.0_ ;\-#,##0.0\ "/>
    <numFmt numFmtId="168" formatCode="#,##0.000"/>
    <numFmt numFmtId="169" formatCode="_-* #,##0.0_р_._-;\-* #,##0.0_р_._-;_-* &quot;-&quot;?_р_._-;_-@_-"/>
    <numFmt numFmtId="170" formatCode="#,##0_ ;\-#,##0\ "/>
    <numFmt numFmtId="171" formatCode="#,##0.00_ ;\-#,##0.00\ "/>
    <numFmt numFmtId="172" formatCode="#,##0.0\ _₽;\-#,##0.0\ _₽"/>
  </numFmts>
  <fonts count="36">
    <font>
      <sz val="11"/>
      <color theme="1"/>
      <name val="Calibri"/>
      <family val="2"/>
      <charset val="204"/>
      <scheme val="minor"/>
    </font>
    <font>
      <b/>
      <sz val="10"/>
      <name val="Times New Roman"/>
      <family val="1"/>
      <charset val="204"/>
    </font>
    <font>
      <i/>
      <sz val="10"/>
      <name val="Times New Roman"/>
      <family val="1"/>
      <charset val="204"/>
    </font>
    <font>
      <sz val="10"/>
      <name val="Times New Roman"/>
      <family val="1"/>
      <charset val="204"/>
    </font>
    <font>
      <sz val="10"/>
      <color indexed="8"/>
      <name val="Times New Roman"/>
      <family val="1"/>
      <charset val="204"/>
    </font>
    <font>
      <b/>
      <sz val="10"/>
      <color indexed="8"/>
      <name val="Times New Roman"/>
      <family val="1"/>
      <charset val="204"/>
    </font>
    <font>
      <sz val="11"/>
      <name val="Times New Roman"/>
      <family val="1"/>
      <charset val="204"/>
    </font>
    <font>
      <vertAlign val="subscript"/>
      <sz val="10"/>
      <color indexed="8"/>
      <name val="Times New Roman"/>
      <family val="1"/>
      <charset val="204"/>
    </font>
    <font>
      <b/>
      <vertAlign val="subscript"/>
      <sz val="10"/>
      <color indexed="8"/>
      <name val="Times New Roman"/>
      <family val="1"/>
      <charset val="204"/>
    </font>
    <font>
      <vertAlign val="subscript"/>
      <sz val="10"/>
      <name val="Times New Roman"/>
      <family val="1"/>
      <charset val="204"/>
    </font>
    <font>
      <sz val="8"/>
      <name val="Times New Roman"/>
      <family val="1"/>
      <charset val="204"/>
    </font>
    <font>
      <sz val="8"/>
      <name val="Aharoni"/>
      <charset val="177"/>
    </font>
    <font>
      <sz val="8.3000000000000007"/>
      <name val="Times New Roman"/>
      <family val="1"/>
      <charset val="204"/>
    </font>
    <font>
      <sz val="11"/>
      <color theme="1"/>
      <name val="Calibri"/>
      <family val="2"/>
      <charset val="204"/>
      <scheme val="minor"/>
    </font>
    <font>
      <sz val="11"/>
      <color theme="1"/>
      <name val="Calibri"/>
      <family val="2"/>
      <scheme val="minor"/>
    </font>
    <font>
      <sz val="11"/>
      <color theme="1"/>
      <name val="Times New Roman"/>
      <family val="1"/>
      <charset val="204"/>
    </font>
    <font>
      <sz val="10"/>
      <color theme="1"/>
      <name val="Times New Roman"/>
      <family val="1"/>
      <charset val="204"/>
    </font>
    <font>
      <b/>
      <sz val="8"/>
      <name val="Times New Roman"/>
      <family val="1"/>
      <charset val="204"/>
    </font>
    <font>
      <b/>
      <sz val="12"/>
      <name val="Times New Roman"/>
      <family val="1"/>
      <charset val="204"/>
    </font>
    <font>
      <sz val="12"/>
      <name val="Times New Roman"/>
      <family val="1"/>
      <charset val="204"/>
    </font>
    <font>
      <sz val="14"/>
      <name val="Times New Roman"/>
      <family val="1"/>
      <charset val="204"/>
    </font>
    <font>
      <sz val="12"/>
      <color theme="1"/>
      <name val="Calibri"/>
      <family val="2"/>
      <charset val="204"/>
      <scheme val="minor"/>
    </font>
    <font>
      <b/>
      <sz val="14"/>
      <name val="Times New Roman"/>
      <family val="1"/>
      <charset val="204"/>
    </font>
    <font>
      <sz val="14"/>
      <color theme="1"/>
      <name val="Times New Roman"/>
      <family val="1"/>
      <charset val="204"/>
    </font>
    <font>
      <sz val="12"/>
      <color theme="1"/>
      <name val="Times New Roman"/>
      <family val="1"/>
      <charset val="204"/>
    </font>
    <font>
      <u/>
      <sz val="14"/>
      <name val="Times New Roman"/>
      <family val="1"/>
      <charset val="204"/>
    </font>
    <font>
      <sz val="8"/>
      <color theme="1"/>
      <name val="Times New Roman"/>
      <family val="1"/>
      <charset val="204"/>
    </font>
    <font>
      <b/>
      <sz val="10"/>
      <color theme="1"/>
      <name val="Times New Roman"/>
      <family val="1"/>
      <charset val="204"/>
    </font>
    <font>
      <sz val="9"/>
      <name val="Times New Roman"/>
      <family val="1"/>
      <charset val="204"/>
    </font>
    <font>
      <sz val="10"/>
      <color rgb="FFFF0000"/>
      <name val="Times New Roman"/>
      <family val="1"/>
      <charset val="204"/>
    </font>
    <font>
      <b/>
      <sz val="10"/>
      <name val="Arial Cyr"/>
      <charset val="204"/>
    </font>
    <font>
      <sz val="16"/>
      <name val="Times New Roman"/>
      <family val="1"/>
      <charset val="204"/>
    </font>
    <font>
      <sz val="14"/>
      <color theme="1"/>
      <name val="Calibri"/>
      <family val="2"/>
      <charset val="204"/>
      <scheme val="minor"/>
    </font>
    <font>
      <b/>
      <sz val="11"/>
      <color rgb="FF000000"/>
      <name val="Times New Roman"/>
      <family val="1"/>
      <charset val="204"/>
    </font>
    <font>
      <sz val="13"/>
      <name val="Times New Roman"/>
      <family val="1"/>
      <charset val="204"/>
    </font>
    <font>
      <u/>
      <sz val="12"/>
      <name val="Times New Roman"/>
      <family val="1"/>
      <charset val="204"/>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style="thin">
        <color indexed="64"/>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thin">
        <color indexed="64"/>
      </bottom>
      <diagonal/>
    </border>
  </borders>
  <cellStyleXfs count="7">
    <xf numFmtId="0" fontId="0" fillId="0" borderId="0"/>
    <xf numFmtId="0" fontId="14" fillId="0" borderId="0"/>
    <xf numFmtId="164" fontId="13" fillId="0" borderId="0" applyFont="0" applyFill="0" applyBorder="0" applyAlignment="0" applyProtection="0"/>
    <xf numFmtId="0" fontId="13" fillId="0" borderId="0"/>
    <xf numFmtId="0" fontId="14" fillId="0" borderId="0"/>
    <xf numFmtId="164" fontId="13" fillId="0" borderId="0" applyFont="0" applyFill="0" applyBorder="0" applyAlignment="0" applyProtection="0"/>
    <xf numFmtId="0" fontId="13" fillId="0" borderId="0"/>
  </cellStyleXfs>
  <cellXfs count="524">
    <xf numFmtId="0" fontId="0" fillId="0" borderId="0" xfId="0"/>
    <xf numFmtId="0" fontId="15" fillId="0" borderId="0" xfId="0" applyFont="1" applyAlignment="1" applyProtection="1">
      <alignment vertical="center"/>
      <protection hidden="1"/>
    </xf>
    <xf numFmtId="165" fontId="16" fillId="0" borderId="1" xfId="0" applyNumberFormat="1" applyFont="1" applyBorder="1" applyAlignment="1" applyProtection="1">
      <alignment horizontal="center" vertical="top" wrapText="1"/>
      <protection hidden="1"/>
    </xf>
    <xf numFmtId="165" fontId="16" fillId="2" borderId="1" xfId="0" applyNumberFormat="1" applyFont="1" applyFill="1" applyBorder="1" applyAlignment="1" applyProtection="1">
      <alignment horizontal="center" vertical="top" wrapText="1"/>
      <protection hidden="1"/>
    </xf>
    <xf numFmtId="165" fontId="1" fillId="0" borderId="1" xfId="0" applyNumberFormat="1" applyFont="1" applyFill="1" applyBorder="1" applyAlignment="1" applyProtection="1">
      <alignment horizontal="left" vertical="center" wrapText="1"/>
      <protection hidden="1"/>
    </xf>
    <xf numFmtId="165" fontId="2" fillId="0" borderId="1" xfId="0" applyNumberFormat="1" applyFont="1" applyFill="1" applyBorder="1" applyAlignment="1" applyProtection="1">
      <alignment horizontal="left" vertical="center" wrapText="1"/>
      <protection hidden="1"/>
    </xf>
    <xf numFmtId="165" fontId="16" fillId="0" borderId="0" xfId="0" applyNumberFormat="1" applyFont="1" applyAlignment="1" applyProtection="1">
      <alignment vertical="center"/>
      <protection hidden="1"/>
    </xf>
    <xf numFmtId="165" fontId="16" fillId="2" borderId="0" xfId="0" applyNumberFormat="1" applyFont="1" applyFill="1" applyAlignment="1" applyProtection="1">
      <alignment vertical="center"/>
      <protection hidden="1"/>
    </xf>
    <xf numFmtId="165" fontId="3" fillId="0" borderId="1" xfId="0" applyNumberFormat="1" applyFont="1" applyFill="1" applyBorder="1" applyAlignment="1" applyProtection="1">
      <alignment horizontal="left" vertical="center" wrapText="1"/>
      <protection hidden="1"/>
    </xf>
    <xf numFmtId="165" fontId="16" fillId="0" borderId="2" xfId="0" applyNumberFormat="1" applyFont="1" applyBorder="1" applyAlignment="1" applyProtection="1">
      <alignment vertical="center"/>
      <protection hidden="1"/>
    </xf>
    <xf numFmtId="165" fontId="16" fillId="0" borderId="3" xfId="0" applyNumberFormat="1" applyFont="1" applyBorder="1" applyAlignment="1" applyProtection="1">
      <alignment horizontal="center" vertical="top" wrapText="1"/>
      <protection hidden="1"/>
    </xf>
    <xf numFmtId="165" fontId="16" fillId="0" borderId="2" xfId="0" applyNumberFormat="1" applyFont="1" applyBorder="1" applyAlignment="1" applyProtection="1">
      <alignment horizontal="center" vertical="top" wrapText="1"/>
      <protection hidden="1"/>
    </xf>
    <xf numFmtId="0" fontId="4"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left" vertical="top" wrapText="1"/>
    </xf>
    <xf numFmtId="4" fontId="5"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0" fontId="4" fillId="0" borderId="1" xfId="0" applyFont="1" applyBorder="1" applyAlignment="1">
      <alignment horizontal="left" vertical="top" wrapText="1"/>
    </xf>
    <xf numFmtId="4" fontId="4"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4" fillId="0"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9"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Border="1" applyAlignment="1">
      <alignment horizontal="left" vertical="top" wrapText="1"/>
    </xf>
    <xf numFmtId="4" fontId="3" fillId="0" borderId="1"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0" fontId="5" fillId="0" borderId="4" xfId="0" applyFont="1" applyBorder="1" applyAlignment="1">
      <alignment vertical="top" wrapText="1"/>
    </xf>
    <xf numFmtId="0" fontId="4" fillId="0" borderId="0" xfId="0" applyFont="1" applyAlignment="1">
      <alignment wrapText="1"/>
    </xf>
    <xf numFmtId="165" fontId="16" fillId="0" borderId="2" xfId="0" applyNumberFormat="1" applyFont="1" applyBorder="1" applyAlignment="1" applyProtection="1">
      <alignment horizontal="center" vertical="top" wrapText="1"/>
      <protection hidden="1"/>
    </xf>
    <xf numFmtId="0" fontId="3" fillId="0" borderId="1" xfId="0" applyFont="1" applyFill="1" applyBorder="1" applyAlignment="1">
      <alignment horizontal="center" vertical="center" wrapText="1"/>
    </xf>
    <xf numFmtId="167" fontId="3" fillId="0" borderId="1" xfId="2" applyNumberFormat="1" applyFont="1" applyFill="1" applyBorder="1" applyAlignment="1">
      <alignment horizontal="right" vertical="center" wrapText="1"/>
    </xf>
    <xf numFmtId="0" fontId="1" fillId="0" borderId="1" xfId="0" applyFont="1" applyFill="1" applyBorder="1" applyAlignment="1" applyProtection="1">
      <alignment vertical="top"/>
      <protection locked="0"/>
    </xf>
    <xf numFmtId="0" fontId="1" fillId="0" borderId="5" xfId="0" applyFont="1" applyFill="1" applyBorder="1" applyAlignment="1" applyProtection="1">
      <alignment vertical="top"/>
      <protection locked="0"/>
    </xf>
    <xf numFmtId="0" fontId="1" fillId="0" borderId="0" xfId="0" applyFont="1" applyFill="1" applyBorder="1" applyAlignment="1" applyProtection="1">
      <alignment vertical="top"/>
      <protection locked="0"/>
    </xf>
    <xf numFmtId="0" fontId="3" fillId="0" borderId="0" xfId="0" applyFont="1" applyAlignment="1">
      <alignment horizontal="right"/>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Fill="1"/>
    <xf numFmtId="0" fontId="6" fillId="0" borderId="0" xfId="0" applyFont="1" applyFill="1" applyAlignment="1">
      <alignment vertical="center"/>
    </xf>
    <xf numFmtId="168" fontId="6" fillId="0" borderId="0" xfId="0" applyNumberFormat="1" applyFont="1" applyFill="1" applyAlignment="1">
      <alignment vertical="center"/>
    </xf>
    <xf numFmtId="0" fontId="10" fillId="0" borderId="0" xfId="0" applyFont="1" applyFill="1"/>
    <xf numFmtId="0" fontId="10" fillId="0" borderId="0" xfId="0" applyFont="1" applyFill="1" applyAlignment="1">
      <alignment vertical="center"/>
    </xf>
    <xf numFmtId="168" fontId="10" fillId="0" borderId="0" xfId="0" applyNumberFormat="1" applyFont="1" applyFill="1" applyAlignment="1">
      <alignment vertical="center"/>
    </xf>
    <xf numFmtId="0" fontId="3" fillId="0" borderId="0" xfId="0" applyFont="1" applyAlignment="1">
      <alignment horizontal="center"/>
    </xf>
    <xf numFmtId="0" fontId="3" fillId="0" borderId="0" xfId="0" applyFont="1" applyBorder="1" applyAlignment="1">
      <alignment horizontal="center"/>
    </xf>
    <xf numFmtId="0" fontId="1" fillId="0" borderId="6" xfId="0" applyFont="1" applyBorder="1"/>
    <xf numFmtId="0" fontId="3" fillId="0" borderId="6" xfId="0" applyFont="1" applyBorder="1" applyAlignment="1">
      <alignment horizontal="center"/>
    </xf>
    <xf numFmtId="0" fontId="3" fillId="0" borderId="5" xfId="0" applyFont="1" applyFill="1" applyBorder="1" applyAlignment="1">
      <alignment horizontal="center" vertical="center" wrapText="1"/>
    </xf>
    <xf numFmtId="0" fontId="3" fillId="0" borderId="0" xfId="0" applyFont="1" applyBorder="1" applyAlignment="1">
      <alignment horizontal="center" vertical="center"/>
    </xf>
    <xf numFmtId="0" fontId="1" fillId="0" borderId="4" xfId="0" applyFont="1" applyBorder="1" applyAlignment="1">
      <alignment vertical="top"/>
    </xf>
    <xf numFmtId="0" fontId="1" fillId="0" borderId="7" xfId="0" applyFont="1" applyBorder="1" applyAlignment="1">
      <alignment vertical="top" wrapText="1"/>
    </xf>
    <xf numFmtId="0" fontId="3" fillId="0" borderId="3" xfId="0" applyFont="1" applyBorder="1" applyAlignment="1">
      <alignment horizontal="center"/>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 fillId="0" borderId="7" xfId="0" applyFont="1" applyFill="1" applyBorder="1" applyAlignment="1">
      <alignment vertical="top"/>
    </xf>
    <xf numFmtId="167" fontId="10" fillId="0" borderId="1" xfId="2" applyNumberFormat="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3" fillId="3" borderId="1" xfId="0" applyFont="1" applyFill="1" applyBorder="1" applyAlignment="1">
      <alignment horizontal="center" vertical="top" wrapText="1"/>
    </xf>
    <xf numFmtId="0" fontId="3" fillId="3" borderId="0" xfId="0" applyFont="1" applyFill="1" applyBorder="1" applyAlignment="1">
      <alignment horizontal="center"/>
    </xf>
    <xf numFmtId="0" fontId="10" fillId="3" borderId="0" xfId="0" applyFont="1" applyFill="1" applyAlignment="1">
      <alignment horizontal="center" vertical="center"/>
    </xf>
    <xf numFmtId="0" fontId="3" fillId="0" borderId="1" xfId="0" applyFont="1" applyFill="1" applyBorder="1" applyAlignment="1">
      <alignment horizontal="left" vertical="top"/>
    </xf>
    <xf numFmtId="0" fontId="3" fillId="0" borderId="5" xfId="0" applyFont="1" applyFill="1" applyBorder="1" applyAlignment="1">
      <alignment horizontal="left" vertical="top" wrapText="1"/>
    </xf>
    <xf numFmtId="0" fontId="3" fillId="0" borderId="5" xfId="0" applyFont="1" applyFill="1" applyBorder="1" applyAlignment="1">
      <alignment horizontal="center" vertical="top" wrapText="1"/>
    </xf>
    <xf numFmtId="0" fontId="10"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3" fillId="0" borderId="10" xfId="0" applyFont="1" applyFill="1" applyBorder="1" applyAlignment="1">
      <alignment horizontal="center" vertical="top" wrapText="1"/>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Alignment="1">
      <alignment horizontal="center" vertical="center" wrapText="1"/>
    </xf>
    <xf numFmtId="0" fontId="10" fillId="3" borderId="4" xfId="0" applyFont="1" applyFill="1" applyBorder="1" applyAlignment="1">
      <alignment horizontal="center" vertical="center" wrapText="1"/>
    </xf>
    <xf numFmtId="166" fontId="10" fillId="0" borderId="1" xfId="0" applyNumberFormat="1" applyFont="1" applyBorder="1" applyAlignment="1">
      <alignment horizontal="center" vertical="center" wrapText="1"/>
    </xf>
    <xf numFmtId="0" fontId="3" fillId="0" borderId="0" xfId="0" applyFont="1" applyFill="1" applyAlignment="1">
      <alignment horizontal="center"/>
    </xf>
    <xf numFmtId="0" fontId="10" fillId="0" borderId="1" xfId="0" applyFont="1" applyFill="1" applyBorder="1" applyAlignment="1">
      <alignment vertical="center" wrapText="1"/>
    </xf>
    <xf numFmtId="0" fontId="12" fillId="0" borderId="0" xfId="0" applyFont="1" applyAlignment="1">
      <alignment horizontal="center" vertical="center" wrapText="1"/>
    </xf>
    <xf numFmtId="0" fontId="16" fillId="0" borderId="10" xfId="0" applyFont="1" applyFill="1" applyBorder="1" applyAlignment="1">
      <alignment horizontal="center" wrapText="1"/>
    </xf>
    <xf numFmtId="0" fontId="3" fillId="0" borderId="0" xfId="0" applyFont="1" applyFill="1" applyBorder="1" applyAlignment="1" applyProtection="1">
      <alignment vertical="center"/>
    </xf>
    <xf numFmtId="0" fontId="1"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3" fillId="0" borderId="0" xfId="0" applyFont="1" applyFill="1" applyAlignment="1" applyProtection="1">
      <alignment vertical="center"/>
    </xf>
    <xf numFmtId="0" fontId="19" fillId="0" borderId="0" xfId="0" applyFont="1" applyFill="1" applyBorder="1" applyAlignment="1" applyProtection="1">
      <alignment vertical="center"/>
    </xf>
    <xf numFmtId="0" fontId="3" fillId="0" borderId="0" xfId="0" applyFont="1" applyFill="1" applyBorder="1" applyAlignment="1" applyProtection="1">
      <alignment horizontal="left" vertical="center"/>
    </xf>
    <xf numFmtId="0" fontId="20" fillId="0" borderId="0" xfId="0" applyFont="1" applyFill="1" applyAlignment="1" applyProtection="1">
      <alignment horizontal="left" vertical="center"/>
    </xf>
    <xf numFmtId="0" fontId="20" fillId="0" borderId="0" xfId="0" applyFont="1" applyFill="1" applyAlignment="1" applyProtection="1">
      <alignment horizontal="right" vertical="center"/>
    </xf>
    <xf numFmtId="0" fontId="19" fillId="0" borderId="12" xfId="0" applyFont="1" applyFill="1" applyBorder="1" applyAlignment="1" applyProtection="1">
      <alignment horizontal="center" vertical="center"/>
    </xf>
    <xf numFmtId="0" fontId="20" fillId="0" borderId="0" xfId="0" applyFont="1" applyFill="1" applyBorder="1" applyAlignment="1" applyProtection="1">
      <alignment horizontal="right" vertical="center"/>
    </xf>
    <xf numFmtId="0" fontId="19" fillId="0" borderId="0" xfId="0" applyFont="1"/>
    <xf numFmtId="0" fontId="24" fillId="0" borderId="0" xfId="0" applyFont="1" applyBorder="1" applyAlignment="1">
      <alignment horizontal="justify" vertical="top" wrapText="1"/>
    </xf>
    <xf numFmtId="0" fontId="19" fillId="0" borderId="0" xfId="0" applyFont="1" applyFill="1" applyBorder="1" applyAlignment="1">
      <alignment horizontal="justify" vertical="top"/>
    </xf>
    <xf numFmtId="0" fontId="24" fillId="0" borderId="0" xfId="0" applyFont="1" applyBorder="1" applyAlignment="1">
      <alignment horizontal="left" vertical="top"/>
    </xf>
    <xf numFmtId="165" fontId="19" fillId="0" borderId="0" xfId="0" applyNumberFormat="1" applyFont="1" applyFill="1" applyBorder="1" applyAlignment="1" applyProtection="1">
      <alignment horizontal="left"/>
    </xf>
    <xf numFmtId="0" fontId="19" fillId="0" borderId="0" xfId="0" applyFont="1" applyFill="1" applyAlignment="1" applyProtection="1">
      <alignment vertical="center"/>
    </xf>
    <xf numFmtId="0" fontId="19" fillId="0" borderId="0" xfId="0" applyFont="1" applyFill="1" applyAlignment="1" applyProtection="1">
      <alignment horizontal="left" vertical="center"/>
    </xf>
    <xf numFmtId="0" fontId="19" fillId="0" borderId="0" xfId="0" applyFont="1" applyFill="1" applyAlignment="1" applyProtection="1">
      <alignment horizontal="right" vertical="center"/>
    </xf>
    <xf numFmtId="165" fontId="19" fillId="0" borderId="0" xfId="2" applyNumberFormat="1" applyFont="1" applyFill="1" applyBorder="1" applyAlignment="1" applyProtection="1">
      <alignment vertical="center" wrapText="1"/>
    </xf>
    <xf numFmtId="0" fontId="24" fillId="0" borderId="1" xfId="0" applyFont="1" applyFill="1" applyBorder="1" applyAlignment="1">
      <alignment vertical="top" wrapText="1"/>
    </xf>
    <xf numFmtId="0" fontId="24" fillId="0" borderId="7" xfId="0" applyFont="1" applyFill="1" applyBorder="1" applyAlignment="1">
      <alignment wrapText="1"/>
    </xf>
    <xf numFmtId="0" fontId="16" fillId="0" borderId="0" xfId="3" applyFont="1" applyFill="1"/>
    <xf numFmtId="49" fontId="16" fillId="0" borderId="0" xfId="3" applyNumberFormat="1" applyFont="1" applyFill="1"/>
    <xf numFmtId="0" fontId="16" fillId="0" borderId="0" xfId="3" applyFont="1" applyFill="1" applyAlignment="1">
      <alignment horizontal="right"/>
    </xf>
    <xf numFmtId="0" fontId="3" fillId="4" borderId="19" xfId="3" applyFont="1" applyFill="1" applyBorder="1" applyAlignment="1">
      <alignment vertical="top" wrapText="1"/>
    </xf>
    <xf numFmtId="0" fontId="3" fillId="4" borderId="11" xfId="3" applyFont="1" applyFill="1" applyBorder="1" applyAlignment="1">
      <alignment vertical="top" wrapText="1"/>
    </xf>
    <xf numFmtId="0" fontId="3" fillId="4" borderId="3" xfId="3" applyFont="1" applyFill="1" applyBorder="1" applyAlignment="1">
      <alignment vertical="top" wrapText="1"/>
    </xf>
    <xf numFmtId="0" fontId="16" fillId="0" borderId="10" xfId="3" applyFont="1" applyFill="1" applyBorder="1" applyAlignment="1">
      <alignment horizontal="center" vertical="top" wrapText="1"/>
    </xf>
    <xf numFmtId="49" fontId="16" fillId="0" borderId="10" xfId="3" applyNumberFormat="1" applyFont="1" applyFill="1" applyBorder="1" applyAlignment="1">
      <alignment horizontal="center" vertical="top" wrapText="1"/>
    </xf>
    <xf numFmtId="0" fontId="16" fillId="0" borderId="1" xfId="3" applyFont="1" applyFill="1" applyBorder="1" applyAlignment="1">
      <alignment horizontal="center" vertical="top" wrapText="1"/>
    </xf>
    <xf numFmtId="0" fontId="1" fillId="0" borderId="2" xfId="3" applyFont="1" applyFill="1" applyBorder="1" applyAlignment="1">
      <alignment horizontal="left" vertical="center" wrapText="1"/>
    </xf>
    <xf numFmtId="166" fontId="16" fillId="0" borderId="1" xfId="3" applyNumberFormat="1" applyFont="1" applyFill="1" applyBorder="1" applyAlignment="1">
      <alignment horizontal="center" vertical="center" wrapText="1"/>
    </xf>
    <xf numFmtId="166" fontId="16" fillId="0" borderId="4" xfId="3" applyNumberFormat="1" applyFont="1" applyFill="1" applyBorder="1" applyAlignment="1">
      <alignment horizontal="center" vertical="center" wrapText="1"/>
    </xf>
    <xf numFmtId="165" fontId="1" fillId="0" borderId="2" xfId="3" applyNumberFormat="1" applyFont="1" applyFill="1" applyBorder="1" applyAlignment="1">
      <alignment horizontal="left" vertical="center" wrapText="1"/>
    </xf>
    <xf numFmtId="0" fontId="16" fillId="0" borderId="5" xfId="3" applyFont="1" applyFill="1" applyBorder="1"/>
    <xf numFmtId="0" fontId="1" fillId="0" borderId="1" xfId="3" applyFont="1" applyFill="1" applyBorder="1" applyAlignment="1">
      <alignment horizontal="left" vertical="center" wrapText="1"/>
    </xf>
    <xf numFmtId="0" fontId="16" fillId="0" borderId="1" xfId="3" applyFont="1" applyFill="1" applyBorder="1" applyAlignment="1">
      <alignment horizontal="center" vertical="center" wrapText="1"/>
    </xf>
    <xf numFmtId="165" fontId="1" fillId="0" borderId="1" xfId="3" applyNumberFormat="1" applyFont="1" applyFill="1" applyBorder="1" applyAlignment="1">
      <alignment horizontal="left" vertical="center" wrapText="1"/>
    </xf>
    <xf numFmtId="0" fontId="16" fillId="0" borderId="0" xfId="3" applyFont="1" applyFill="1" applyBorder="1"/>
    <xf numFmtId="0" fontId="16" fillId="0" borderId="1" xfId="3" applyFont="1" applyFill="1" applyBorder="1"/>
    <xf numFmtId="0" fontId="27" fillId="0" borderId="1" xfId="3" applyFont="1" applyFill="1" applyBorder="1"/>
    <xf numFmtId="166" fontId="16" fillId="0" borderId="1" xfId="3" applyNumberFormat="1" applyFont="1" applyFill="1" applyBorder="1" applyAlignment="1">
      <alignment horizontal="center" vertical="center"/>
    </xf>
    <xf numFmtId="0" fontId="16" fillId="0" borderId="1" xfId="3" applyFont="1" applyFill="1" applyBorder="1" applyAlignment="1">
      <alignment wrapText="1"/>
    </xf>
    <xf numFmtId="0" fontId="16" fillId="0" borderId="1" xfId="3" applyFont="1" applyFill="1" applyBorder="1" applyAlignment="1">
      <alignment horizontal="center" vertical="center"/>
    </xf>
    <xf numFmtId="0" fontId="3" fillId="0" borderId="0" xfId="3" applyFont="1" applyFill="1"/>
    <xf numFmtId="49" fontId="3" fillId="0" borderId="0" xfId="3" applyNumberFormat="1" applyFont="1" applyFill="1"/>
    <xf numFmtId="0" fontId="29" fillId="0" borderId="0" xfId="3" applyFont="1" applyFill="1"/>
    <xf numFmtId="0" fontId="3" fillId="0" borderId="0" xfId="3" applyFont="1" applyFill="1" applyBorder="1" applyAlignment="1">
      <alignment vertical="center"/>
    </xf>
    <xf numFmtId="0" fontId="3" fillId="0" borderId="0" xfId="3" applyFont="1" applyFill="1" applyBorder="1" applyAlignment="1">
      <alignment horizontal="left" vertical="center" wrapText="1"/>
    </xf>
    <xf numFmtId="0" fontId="31" fillId="0" borderId="0" xfId="3" applyFont="1" applyFill="1" applyBorder="1" applyAlignment="1">
      <alignment horizontal="right" vertical="center" wrapText="1"/>
    </xf>
    <xf numFmtId="0" fontId="16" fillId="0" borderId="1" xfId="3" applyFont="1" applyFill="1" applyBorder="1" applyAlignment="1">
      <alignment horizontal="center" vertical="center" wrapText="1"/>
    </xf>
    <xf numFmtId="0" fontId="16" fillId="0" borderId="1" xfId="3" applyFont="1" applyFill="1" applyBorder="1" applyAlignment="1">
      <alignment horizontal="center" vertical="center" wrapText="1"/>
    </xf>
    <xf numFmtId="0" fontId="20" fillId="0" borderId="0" xfId="0" applyFont="1" applyFill="1" applyAlignment="1" applyProtection="1">
      <alignment vertical="center"/>
    </xf>
    <xf numFmtId="0" fontId="16" fillId="0" borderId="1" xfId="3" applyFont="1" applyFill="1" applyBorder="1" applyAlignment="1">
      <alignment horizontal="center" vertical="center" wrapText="1"/>
    </xf>
    <xf numFmtId="0" fontId="20" fillId="0" borderId="0" xfId="3" applyFont="1" applyFill="1" applyBorder="1" applyAlignment="1">
      <alignment horizontal="left" vertical="center" wrapText="1"/>
    </xf>
    <xf numFmtId="0" fontId="23" fillId="0" borderId="0" xfId="3" applyFont="1" applyFill="1"/>
    <xf numFmtId="0" fontId="3" fillId="0" borderId="0" xfId="0" applyFont="1" applyFill="1" applyAlignment="1" applyProtection="1">
      <alignment vertical="center" wrapText="1"/>
    </xf>
    <xf numFmtId="0" fontId="19" fillId="0" borderId="0" xfId="0" applyFont="1" applyFill="1" applyBorder="1" applyAlignment="1" applyProtection="1">
      <alignment horizontal="left"/>
    </xf>
    <xf numFmtId="0" fontId="18" fillId="0" borderId="0" xfId="0" applyFont="1" applyAlignment="1">
      <alignment horizontal="center" vertical="top" wrapText="1"/>
    </xf>
    <xf numFmtId="3" fontId="19" fillId="0" borderId="0" xfId="0" applyNumberFormat="1" applyFont="1" applyAlignment="1">
      <alignment horizontal="center" vertical="center"/>
    </xf>
    <xf numFmtId="3" fontId="19" fillId="0" borderId="20" xfId="0" applyNumberFormat="1" applyFont="1" applyBorder="1" applyAlignment="1" applyProtection="1">
      <alignment horizontal="center" vertical="top" wrapText="1"/>
      <protection locked="0"/>
    </xf>
    <xf numFmtId="0" fontId="19" fillId="0" borderId="5" xfId="0" applyFont="1" applyBorder="1" applyAlignment="1" applyProtection="1">
      <alignment vertical="top" wrapText="1"/>
      <protection locked="0"/>
    </xf>
    <xf numFmtId="0" fontId="19" fillId="0" borderId="5" xfId="0" applyFont="1" applyFill="1" applyBorder="1" applyAlignment="1" applyProtection="1">
      <alignment horizontal="center" vertical="top" wrapText="1"/>
    </xf>
    <xf numFmtId="170" fontId="19" fillId="0" borderId="5" xfId="2" applyNumberFormat="1" applyFont="1" applyBorder="1" applyAlignment="1">
      <alignment horizontal="center" vertical="top" wrapText="1"/>
    </xf>
    <xf numFmtId="170" fontId="19" fillId="0" borderId="21" xfId="2" applyNumberFormat="1" applyFont="1" applyBorder="1" applyAlignment="1">
      <alignment horizontal="center" vertical="top" wrapText="1"/>
    </xf>
    <xf numFmtId="171" fontId="19" fillId="0" borderId="21" xfId="2" applyNumberFormat="1" applyFont="1" applyBorder="1" applyAlignment="1">
      <alignment horizontal="center" vertical="top" wrapText="1"/>
    </xf>
    <xf numFmtId="0" fontId="19" fillId="0" borderId="1" xfId="0" applyFont="1" applyBorder="1"/>
    <xf numFmtId="3" fontId="19" fillId="0" borderId="24" xfId="0" applyNumberFormat="1" applyFont="1" applyBorder="1" applyAlignment="1" applyProtection="1">
      <alignment horizontal="center" vertical="top" wrapText="1"/>
      <protection locked="0"/>
    </xf>
    <xf numFmtId="0" fontId="19" fillId="0" borderId="1" xfId="0" applyFont="1" applyBorder="1" applyAlignment="1" applyProtection="1">
      <alignment vertical="top" wrapText="1"/>
      <protection locked="0"/>
    </xf>
    <xf numFmtId="0" fontId="19" fillId="0" borderId="1" xfId="0" applyFont="1" applyFill="1" applyBorder="1" applyAlignment="1" applyProtection="1">
      <alignment horizontal="center" vertical="top" wrapText="1"/>
    </xf>
    <xf numFmtId="170" fontId="19" fillId="0" borderId="1" xfId="2" applyNumberFormat="1" applyFont="1" applyBorder="1" applyAlignment="1">
      <alignment horizontal="center" vertical="top" wrapText="1"/>
    </xf>
    <xf numFmtId="170" fontId="19" fillId="0" borderId="4" xfId="2" applyNumberFormat="1" applyFont="1" applyBorder="1" applyAlignment="1">
      <alignment horizontal="center" vertical="top" wrapText="1"/>
    </xf>
    <xf numFmtId="171" fontId="19" fillId="0" borderId="4" xfId="2" applyNumberFormat="1" applyFont="1" applyBorder="1" applyAlignment="1">
      <alignment horizontal="center" vertical="top" wrapText="1"/>
    </xf>
    <xf numFmtId="165" fontId="19" fillId="0" borderId="0" xfId="0" applyNumberFormat="1" applyFont="1" applyFill="1" applyBorder="1" applyAlignment="1">
      <alignment horizontal="justify" vertical="top" wrapText="1"/>
    </xf>
    <xf numFmtId="0" fontId="0" fillId="0" borderId="0" xfId="0" applyAlignment="1">
      <alignment horizontal="left" wrapText="1"/>
    </xf>
    <xf numFmtId="3" fontId="20" fillId="0" borderId="0" xfId="6" applyNumberFormat="1" applyFont="1" applyAlignment="1">
      <alignment horizontal="left" vertical="top" wrapText="1"/>
    </xf>
    <xf numFmtId="0" fontId="24" fillId="0" borderId="1" xfId="0" applyFont="1" applyBorder="1" applyAlignment="1">
      <alignment wrapText="1"/>
    </xf>
    <xf numFmtId="0" fontId="24" fillId="0" borderId="4" xfId="0" applyFont="1" applyBorder="1" applyAlignment="1">
      <alignment vertical="top" wrapText="1"/>
    </xf>
    <xf numFmtId="169" fontId="19" fillId="0" borderId="1" xfId="2" applyNumberFormat="1" applyFont="1" applyFill="1" applyBorder="1" applyAlignment="1" applyProtection="1">
      <alignment horizontal="center" vertical="center" wrapText="1"/>
    </xf>
    <xf numFmtId="0" fontId="19" fillId="0" borderId="1" xfId="0" applyFont="1" applyBorder="1" applyAlignment="1">
      <alignment horizontal="center" vertical="top" wrapText="1"/>
    </xf>
    <xf numFmtId="0" fontId="3" fillId="0" borderId="0" xfId="0" applyFont="1" applyFill="1" applyBorder="1" applyAlignment="1" applyProtection="1">
      <alignment horizontal="right" vertical="center"/>
    </xf>
    <xf numFmtId="0" fontId="19" fillId="0" borderId="1" xfId="0" applyNumberFormat="1" applyFont="1" applyFill="1" applyBorder="1" applyAlignment="1" applyProtection="1">
      <alignment horizontal="center" vertical="center" wrapText="1"/>
    </xf>
    <xf numFmtId="1" fontId="19" fillId="0" borderId="1" xfId="0" applyNumberFormat="1" applyFont="1" applyFill="1" applyBorder="1" applyAlignment="1" applyProtection="1">
      <alignment horizontal="center" vertical="center" wrapText="1"/>
    </xf>
    <xf numFmtId="0" fontId="24" fillId="0" borderId="1" xfId="0" applyFont="1" applyFill="1" applyBorder="1" applyAlignment="1">
      <alignment wrapText="1"/>
    </xf>
    <xf numFmtId="0" fontId="18" fillId="5" borderId="1" xfId="0" applyFont="1" applyFill="1" applyBorder="1" applyAlignment="1" applyProtection="1">
      <alignment horizontal="left" vertical="center" wrapText="1"/>
    </xf>
    <xf numFmtId="169" fontId="18" fillId="5" borderId="1" xfId="2" applyNumberFormat="1" applyFont="1" applyFill="1" applyBorder="1" applyAlignment="1" applyProtection="1">
      <alignment horizontal="center" vertical="center" wrapText="1"/>
    </xf>
    <xf numFmtId="165" fontId="18" fillId="5" borderId="1" xfId="2" applyNumberFormat="1" applyFont="1" applyFill="1" applyBorder="1" applyAlignment="1" applyProtection="1">
      <alignment horizontal="center" vertical="center" wrapText="1"/>
    </xf>
    <xf numFmtId="165" fontId="19" fillId="0" borderId="1" xfId="2" applyNumberFormat="1" applyFont="1" applyFill="1" applyBorder="1" applyAlignment="1" applyProtection="1">
      <alignment horizontal="center" vertical="center" wrapText="1"/>
    </xf>
    <xf numFmtId="169" fontId="19" fillId="0" borderId="10" xfId="2" applyNumberFormat="1" applyFont="1" applyFill="1" applyBorder="1" applyAlignment="1" applyProtection="1">
      <alignment horizontal="center" vertical="center" wrapText="1"/>
    </xf>
    <xf numFmtId="165" fontId="19" fillId="0" borderId="10" xfId="2" applyNumberFormat="1" applyFont="1" applyFill="1" applyBorder="1" applyAlignment="1" applyProtection="1">
      <alignment horizontal="center" vertical="center" wrapText="1"/>
    </xf>
    <xf numFmtId="165" fontId="18" fillId="0" borderId="1" xfId="2" applyNumberFormat="1" applyFont="1" applyFill="1" applyBorder="1" applyAlignment="1" applyProtection="1">
      <alignment horizontal="center" vertical="center" wrapText="1"/>
    </xf>
    <xf numFmtId="0" fontId="24" fillId="0" borderId="1"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 xfId="0" applyFont="1" applyBorder="1" applyAlignment="1">
      <alignment horizontal="left" vertical="center" wrapText="1"/>
    </xf>
    <xf numFmtId="165" fontId="18" fillId="5" borderId="1" xfId="0" applyNumberFormat="1" applyFont="1" applyFill="1" applyBorder="1" applyAlignment="1" applyProtection="1">
      <alignment horizontal="left" vertical="center" wrapText="1"/>
    </xf>
    <xf numFmtId="0" fontId="24" fillId="0" borderId="4" xfId="0" applyFont="1" applyBorder="1" applyAlignment="1">
      <alignment vertical="center" wrapText="1"/>
    </xf>
    <xf numFmtId="0" fontId="24" fillId="0" borderId="7" xfId="0" applyFont="1" applyBorder="1" applyAlignment="1">
      <alignment vertical="center" wrapText="1"/>
    </xf>
    <xf numFmtId="0" fontId="24" fillId="0" borderId="1" xfId="0" applyFont="1" applyBorder="1" applyAlignment="1">
      <alignment vertical="center" wrapText="1"/>
    </xf>
    <xf numFmtId="0" fontId="18" fillId="5" borderId="21" xfId="0" applyFont="1" applyFill="1" applyBorder="1" applyAlignment="1" applyProtection="1">
      <alignment horizontal="left" vertical="center" wrapText="1"/>
    </xf>
    <xf numFmtId="169" fontId="18" fillId="5" borderId="1" xfId="2" applyNumberFormat="1" applyFont="1" applyFill="1" applyBorder="1" applyAlignment="1" applyProtection="1">
      <alignment horizontal="right" vertical="center" wrapText="1"/>
    </xf>
    <xf numFmtId="165" fontId="18" fillId="5" borderId="1" xfId="2" applyNumberFormat="1" applyFont="1" applyFill="1" applyBorder="1" applyAlignment="1" applyProtection="1">
      <alignment horizontal="right" vertical="center" wrapText="1"/>
    </xf>
    <xf numFmtId="169" fontId="19" fillId="0" borderId="1" xfId="2" applyNumberFormat="1" applyFont="1" applyFill="1" applyBorder="1" applyAlignment="1" applyProtection="1">
      <alignment horizontal="right" vertical="center" wrapText="1"/>
    </xf>
    <xf numFmtId="165" fontId="19" fillId="0" borderId="1" xfId="2" applyNumberFormat="1" applyFont="1" applyFill="1" applyBorder="1" applyAlignment="1" applyProtection="1">
      <alignment horizontal="right" vertical="center" wrapText="1"/>
    </xf>
    <xf numFmtId="165" fontId="18" fillId="5" borderId="1" xfId="2" applyNumberFormat="1" applyFont="1" applyFill="1" applyBorder="1" applyAlignment="1" applyProtection="1">
      <alignment vertical="center" wrapText="1"/>
    </xf>
    <xf numFmtId="165" fontId="19" fillId="0" borderId="1" xfId="2" applyNumberFormat="1" applyFont="1" applyFill="1" applyBorder="1" applyAlignment="1" applyProtection="1">
      <alignment vertical="center" wrapText="1"/>
    </xf>
    <xf numFmtId="165" fontId="19" fillId="5" borderId="1" xfId="2" applyNumberFormat="1" applyFont="1" applyFill="1" applyBorder="1" applyAlignment="1" applyProtection="1">
      <alignment vertical="center" wrapText="1"/>
    </xf>
    <xf numFmtId="0" fontId="24" fillId="0" borderId="4" xfId="0" applyFont="1" applyBorder="1" applyAlignment="1">
      <alignment horizontal="left" vertical="center" wrapText="1"/>
    </xf>
    <xf numFmtId="0" fontId="24" fillId="0" borderId="7" xfId="0" applyFont="1" applyBorder="1" applyAlignment="1">
      <alignment horizontal="left" vertical="center" wrapText="1"/>
    </xf>
    <xf numFmtId="0" fontId="24" fillId="0" borderId="18" xfId="0" applyFont="1" applyBorder="1" applyAlignment="1">
      <alignment horizontal="left" vertical="center" wrapText="1"/>
    </xf>
    <xf numFmtId="0" fontId="18" fillId="5" borderId="4" xfId="0" applyFont="1" applyFill="1" applyBorder="1" applyAlignment="1" applyProtection="1">
      <alignment horizontal="left" vertical="center" wrapText="1"/>
    </xf>
    <xf numFmtId="0" fontId="18" fillId="5" borderId="7" xfId="0" applyFont="1" applyFill="1" applyBorder="1" applyAlignment="1" applyProtection="1">
      <alignment horizontal="left" vertical="center" wrapText="1"/>
    </xf>
    <xf numFmtId="166" fontId="18" fillId="5" borderId="1" xfId="2" applyNumberFormat="1" applyFont="1" applyFill="1" applyBorder="1" applyAlignment="1" applyProtection="1">
      <alignment horizontal="right" vertical="center" wrapText="1"/>
    </xf>
    <xf numFmtId="0" fontId="19" fillId="0" borderId="5" xfId="0" applyFont="1" applyBorder="1"/>
    <xf numFmtId="166" fontId="27" fillId="0" borderId="1" xfId="3" applyNumberFormat="1" applyFont="1" applyFill="1" applyBorder="1" applyAlignment="1">
      <alignment horizontal="center" vertical="center" wrapText="1"/>
    </xf>
    <xf numFmtId="166" fontId="27" fillId="0" borderId="4" xfId="3" applyNumberFormat="1" applyFont="1" applyFill="1" applyBorder="1" applyAlignment="1">
      <alignment horizontal="center" vertical="center" wrapText="1"/>
    </xf>
    <xf numFmtId="165" fontId="18" fillId="5" borderId="1" xfId="0" applyNumberFormat="1" applyFont="1" applyFill="1" applyBorder="1" applyAlignment="1" applyProtection="1">
      <alignment horizontal="left" vertical="top" wrapText="1"/>
    </xf>
    <xf numFmtId="0" fontId="18" fillId="5" borderId="1" xfId="0" applyFont="1" applyFill="1" applyBorder="1" applyAlignment="1" applyProtection="1">
      <alignment horizontal="left" vertical="top" wrapText="1"/>
    </xf>
    <xf numFmtId="0" fontId="18" fillId="5" borderId="8" xfId="0" applyFont="1" applyFill="1" applyBorder="1" applyAlignment="1" applyProtection="1">
      <alignment horizontal="left" vertical="top" wrapText="1"/>
    </xf>
    <xf numFmtId="165" fontId="19" fillId="5" borderId="1" xfId="2" applyNumberFormat="1" applyFont="1" applyFill="1" applyBorder="1" applyAlignment="1" applyProtection="1">
      <alignment horizontal="right" vertical="center" wrapText="1"/>
    </xf>
    <xf numFmtId="0" fontId="19" fillId="5" borderId="21" xfId="0" applyFont="1" applyFill="1" applyBorder="1" applyAlignment="1" applyProtection="1">
      <alignment horizontal="left" vertical="center" wrapText="1"/>
    </xf>
    <xf numFmtId="4" fontId="18" fillId="5" borderId="1" xfId="2" applyNumberFormat="1" applyFont="1" applyFill="1" applyBorder="1" applyAlignment="1" applyProtection="1">
      <alignment horizontal="right" vertical="center" wrapText="1"/>
    </xf>
    <xf numFmtId="169" fontId="19" fillId="5" borderId="1" xfId="2" applyNumberFormat="1" applyFont="1" applyFill="1" applyBorder="1" applyAlignment="1" applyProtection="1">
      <alignment horizontal="right" vertical="center" wrapText="1"/>
    </xf>
    <xf numFmtId="0" fontId="19" fillId="5" borderId="4" xfId="0" applyFont="1" applyFill="1" applyBorder="1" applyAlignment="1" applyProtection="1">
      <alignment horizontal="left" vertical="center" wrapText="1"/>
    </xf>
    <xf numFmtId="169" fontId="19" fillId="0" borderId="0" xfId="2" applyNumberFormat="1" applyFont="1" applyFill="1" applyBorder="1" applyAlignment="1" applyProtection="1">
      <alignment horizontal="right" vertical="center" wrapText="1"/>
    </xf>
    <xf numFmtId="165" fontId="19" fillId="0" borderId="0" xfId="2" applyNumberFormat="1" applyFont="1" applyFill="1" applyBorder="1" applyAlignment="1" applyProtection="1">
      <alignment horizontal="right" vertical="center" wrapText="1"/>
    </xf>
    <xf numFmtId="0" fontId="3" fillId="0" borderId="0" xfId="0" applyFont="1" applyFill="1" applyBorder="1" applyAlignment="1" applyProtection="1">
      <alignment vertical="center"/>
    </xf>
    <xf numFmtId="0" fontId="3" fillId="0" borderId="0" xfId="0" applyFont="1" applyFill="1" applyAlignment="1" applyProtection="1">
      <alignment vertical="center"/>
    </xf>
    <xf numFmtId="0" fontId="3" fillId="0" borderId="0" xfId="0" applyFont="1" applyFill="1" applyAlignment="1" applyProtection="1">
      <alignment horizontal="right" vertical="center"/>
    </xf>
    <xf numFmtId="0" fontId="0" fillId="0" borderId="0" xfId="0"/>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xf>
    <xf numFmtId="0" fontId="16" fillId="0" borderId="0" xfId="0" applyFont="1" applyFill="1" applyBorder="1" applyAlignment="1" applyProtection="1">
      <alignment horizontal="justify" vertical="top" wrapText="1"/>
    </xf>
    <xf numFmtId="0" fontId="3" fillId="0" borderId="0" xfId="0" applyFont="1" applyFill="1" applyBorder="1" applyAlignment="1" applyProtection="1">
      <alignment horizontal="left" wrapText="1"/>
    </xf>
    <xf numFmtId="0" fontId="20" fillId="0" borderId="0" xfId="0" applyFont="1" applyFill="1" applyAlignment="1" applyProtection="1">
      <alignment vertical="center"/>
    </xf>
    <xf numFmtId="165" fontId="20" fillId="0" borderId="0" xfId="2" applyNumberFormat="1" applyFont="1" applyFill="1" applyBorder="1" applyAlignment="1" applyProtection="1">
      <alignment vertical="center" wrapText="1"/>
    </xf>
    <xf numFmtId="0" fontId="20" fillId="0" borderId="0" xfId="0" applyFont="1" applyFill="1" applyBorder="1" applyAlignment="1" applyProtection="1">
      <alignment horizontal="left"/>
    </xf>
    <xf numFmtId="165" fontId="20" fillId="0" borderId="0" xfId="0" applyNumberFormat="1" applyFont="1" applyFill="1" applyBorder="1" applyAlignment="1" applyProtection="1">
      <alignment horizontal="left"/>
    </xf>
    <xf numFmtId="0" fontId="20" fillId="0" borderId="0" xfId="0" applyFont="1" applyFill="1" applyAlignment="1" applyProtection="1">
      <alignment horizontal="right" vertical="center"/>
    </xf>
    <xf numFmtId="0" fontId="20" fillId="0" borderId="0" xfId="0" applyFont="1" applyFill="1" applyBorder="1" applyAlignment="1" applyProtection="1">
      <alignment vertical="center"/>
    </xf>
    <xf numFmtId="0" fontId="20" fillId="0" borderId="0" xfId="0" applyFont="1" applyFill="1" applyBorder="1" applyAlignment="1" applyProtection="1">
      <alignment horizontal="left" wrapText="1"/>
    </xf>
    <xf numFmtId="169" fontId="19" fillId="0" borderId="1" xfId="2" applyNumberFormat="1" applyFont="1" applyFill="1" applyBorder="1" applyAlignment="1" applyProtection="1">
      <alignment horizontal="right" vertical="top" wrapText="1"/>
    </xf>
    <xf numFmtId="169" fontId="19" fillId="0" borderId="7" xfId="2" applyNumberFormat="1" applyFont="1" applyFill="1" applyBorder="1" applyAlignment="1" applyProtection="1">
      <alignment horizontal="right" vertical="top" wrapText="1"/>
    </xf>
    <xf numFmtId="169" fontId="19" fillId="0" borderId="26" xfId="2" applyNumberFormat="1" applyFont="1" applyFill="1" applyBorder="1" applyAlignment="1" applyProtection="1">
      <alignment horizontal="right" vertical="top" wrapText="1"/>
    </xf>
    <xf numFmtId="10" fontId="19" fillId="0" borderId="26" xfId="2" applyNumberFormat="1" applyFont="1" applyFill="1" applyBorder="1" applyAlignment="1" applyProtection="1">
      <alignment horizontal="right" vertical="top" wrapText="1"/>
    </xf>
    <xf numFmtId="169" fontId="19" fillId="0" borderId="31" xfId="2" applyNumberFormat="1" applyFont="1" applyFill="1" applyBorder="1" applyAlignment="1" applyProtection="1">
      <alignment horizontal="right" vertical="top" wrapText="1"/>
    </xf>
    <xf numFmtId="169" fontId="19" fillId="0" borderId="30" xfId="2" applyNumberFormat="1" applyFont="1" applyFill="1" applyBorder="1" applyAlignment="1" applyProtection="1">
      <alignment horizontal="right" vertical="top" wrapText="1"/>
    </xf>
    <xf numFmtId="10" fontId="19" fillId="0" borderId="30" xfId="2" applyNumberFormat="1" applyFont="1" applyFill="1" applyBorder="1" applyAlignment="1" applyProtection="1">
      <alignment horizontal="right" vertical="top" wrapText="1"/>
    </xf>
    <xf numFmtId="10" fontId="19" fillId="0" borderId="10" xfId="2" applyNumberFormat="1" applyFont="1" applyFill="1" applyBorder="1" applyAlignment="1" applyProtection="1">
      <alignment horizontal="right" vertical="top" wrapText="1"/>
    </xf>
    <xf numFmtId="169" fontId="19" fillId="0" borderId="10" xfId="2" applyNumberFormat="1" applyFont="1" applyFill="1" applyBorder="1" applyAlignment="1" applyProtection="1">
      <alignment horizontal="right" vertical="top" wrapText="1"/>
    </xf>
    <xf numFmtId="169" fontId="19" fillId="0" borderId="18" xfId="2" applyNumberFormat="1" applyFont="1" applyFill="1" applyBorder="1" applyAlignment="1" applyProtection="1">
      <alignment horizontal="right" vertical="top" wrapText="1"/>
    </xf>
    <xf numFmtId="10" fontId="19" fillId="0" borderId="18" xfId="2" applyNumberFormat="1" applyFont="1" applyFill="1" applyBorder="1" applyAlignment="1" applyProtection="1">
      <alignment horizontal="right" vertical="top" wrapText="1"/>
    </xf>
    <xf numFmtId="10" fontId="19" fillId="0" borderId="1" xfId="2" applyNumberFormat="1" applyFont="1" applyFill="1" applyBorder="1" applyAlignment="1" applyProtection="1">
      <alignment horizontal="right" vertical="top" wrapText="1"/>
    </xf>
    <xf numFmtId="10" fontId="19" fillId="0" borderId="7" xfId="2" applyNumberFormat="1" applyFont="1" applyFill="1" applyBorder="1" applyAlignment="1" applyProtection="1">
      <alignment horizontal="right" vertical="top" wrapText="1"/>
    </xf>
    <xf numFmtId="10" fontId="19" fillId="0" borderId="2" xfId="2" applyNumberFormat="1" applyFont="1" applyFill="1" applyBorder="1" applyAlignment="1" applyProtection="1">
      <alignment horizontal="right" vertical="top" wrapText="1"/>
    </xf>
    <xf numFmtId="10" fontId="19" fillId="0" borderId="31" xfId="2" applyNumberFormat="1" applyFont="1" applyFill="1" applyBorder="1" applyAlignment="1" applyProtection="1">
      <alignment horizontal="right" vertical="top" wrapText="1"/>
    </xf>
    <xf numFmtId="10" fontId="19" fillId="0" borderId="27" xfId="2" applyNumberFormat="1" applyFont="1" applyFill="1" applyBorder="1" applyAlignment="1" applyProtection="1">
      <alignment horizontal="right" vertical="top" wrapText="1"/>
    </xf>
    <xf numFmtId="10" fontId="19" fillId="0" borderId="29" xfId="2" applyNumberFormat="1" applyFont="1" applyFill="1" applyBorder="1" applyAlignment="1" applyProtection="1">
      <alignment horizontal="right" vertical="top" wrapText="1"/>
    </xf>
    <xf numFmtId="10" fontId="19" fillId="0" borderId="19" xfId="2" applyNumberFormat="1" applyFont="1" applyFill="1" applyBorder="1" applyAlignment="1" applyProtection="1">
      <alignment horizontal="right" vertical="top" wrapText="1"/>
    </xf>
    <xf numFmtId="0" fontId="20" fillId="0" borderId="0" xfId="0" applyFont="1" applyFill="1" applyBorder="1" applyAlignment="1" applyProtection="1"/>
    <xf numFmtId="0" fontId="25" fillId="0" borderId="0" xfId="0" applyFont="1" applyFill="1" applyBorder="1" applyAlignment="1" applyProtection="1"/>
    <xf numFmtId="0" fontId="24" fillId="0" borderId="1" xfId="0" applyFont="1" applyBorder="1" applyAlignment="1">
      <alignment vertical="top" wrapText="1"/>
    </xf>
    <xf numFmtId="0" fontId="24" fillId="0" borderId="7" xfId="0" applyFont="1" applyBorder="1" applyAlignment="1">
      <alignment wrapText="1"/>
    </xf>
    <xf numFmtId="169" fontId="18" fillId="6" borderId="1" xfId="2" applyNumberFormat="1" applyFont="1" applyFill="1" applyBorder="1" applyAlignment="1" applyProtection="1">
      <alignment horizontal="right" vertical="top" wrapText="1"/>
    </xf>
    <xf numFmtId="0" fontId="1" fillId="6" borderId="0" xfId="0" applyFont="1" applyFill="1" applyBorder="1" applyAlignment="1" applyProtection="1">
      <alignment vertical="center"/>
    </xf>
    <xf numFmtId="0" fontId="18" fillId="6" borderId="1" xfId="0" applyFont="1" applyFill="1" applyBorder="1" applyAlignment="1" applyProtection="1">
      <alignment horizontal="left" vertical="center" wrapText="1"/>
    </xf>
    <xf numFmtId="10" fontId="18" fillId="6" borderId="1" xfId="2" applyNumberFormat="1" applyFont="1" applyFill="1" applyBorder="1" applyAlignment="1" applyProtection="1">
      <alignment horizontal="right" vertical="top" wrapText="1"/>
    </xf>
    <xf numFmtId="169" fontId="18" fillId="6" borderId="7" xfId="2" applyNumberFormat="1" applyFont="1" applyFill="1" applyBorder="1" applyAlignment="1" applyProtection="1">
      <alignment horizontal="right" vertical="top" wrapText="1"/>
    </xf>
    <xf numFmtId="10" fontId="18" fillId="6" borderId="32" xfId="2" applyNumberFormat="1" applyFont="1" applyFill="1" applyBorder="1" applyAlignment="1" applyProtection="1">
      <alignment horizontal="right" vertical="top" wrapText="1"/>
    </xf>
    <xf numFmtId="10" fontId="18" fillId="6" borderId="2" xfId="2" applyNumberFormat="1" applyFont="1" applyFill="1" applyBorder="1" applyAlignment="1" applyProtection="1">
      <alignment horizontal="right" vertical="top" wrapText="1"/>
    </xf>
    <xf numFmtId="10" fontId="18" fillId="6" borderId="7" xfId="2" applyNumberFormat="1" applyFont="1" applyFill="1" applyBorder="1" applyAlignment="1" applyProtection="1">
      <alignment horizontal="right" vertical="top" wrapText="1"/>
    </xf>
    <xf numFmtId="0" fontId="20" fillId="0" borderId="0" xfId="0" applyFont="1" applyFill="1" applyAlignment="1" applyProtection="1">
      <alignment vertical="center"/>
    </xf>
    <xf numFmtId="165" fontId="19" fillId="0" borderId="1" xfId="0" applyNumberFormat="1" applyFont="1" applyFill="1" applyBorder="1" applyAlignment="1" applyProtection="1">
      <alignment horizontal="center" vertical="center" wrapText="1"/>
    </xf>
    <xf numFmtId="10" fontId="19" fillId="0" borderId="1"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left" vertical="center" wrapText="1"/>
    </xf>
    <xf numFmtId="166" fontId="18" fillId="0" borderId="1" xfId="2" applyNumberFormat="1" applyFont="1" applyFill="1" applyBorder="1" applyAlignment="1" applyProtection="1">
      <alignment horizontal="center" vertical="center" wrapText="1"/>
    </xf>
    <xf numFmtId="166" fontId="19" fillId="0" borderId="1" xfId="2" applyNumberFormat="1" applyFont="1" applyFill="1" applyBorder="1" applyAlignment="1" applyProtection="1">
      <alignment horizontal="center" vertical="center" wrapText="1"/>
    </xf>
    <xf numFmtId="167" fontId="19" fillId="0" borderId="1" xfId="2" applyNumberFormat="1" applyFont="1" applyFill="1" applyBorder="1" applyAlignment="1" applyProtection="1">
      <alignment horizontal="right" vertical="center" wrapText="1"/>
    </xf>
    <xf numFmtId="0" fontId="22"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165" fontId="18" fillId="5" borderId="21" xfId="2" applyNumberFormat="1" applyFont="1" applyFill="1" applyBorder="1" applyAlignment="1" applyProtection="1">
      <alignment horizontal="center" vertical="center" wrapText="1"/>
    </xf>
    <xf numFmtId="165" fontId="19" fillId="0" borderId="21" xfId="2" applyNumberFormat="1" applyFont="1" applyFill="1" applyBorder="1" applyAlignment="1" applyProtection="1">
      <alignment horizontal="center" vertical="center" wrapText="1"/>
    </xf>
    <xf numFmtId="172" fontId="18" fillId="5" borderId="1" xfId="2" applyNumberFormat="1" applyFont="1" applyFill="1" applyBorder="1" applyAlignment="1" applyProtection="1">
      <alignment horizontal="right" vertical="center" wrapText="1"/>
    </xf>
    <xf numFmtId="172" fontId="19" fillId="0" borderId="1" xfId="2" applyNumberFormat="1" applyFont="1" applyFill="1" applyBorder="1" applyAlignment="1" applyProtection="1">
      <alignment horizontal="right" vertical="center" wrapText="1"/>
    </xf>
    <xf numFmtId="166" fontId="19" fillId="0" borderId="1" xfId="2" applyNumberFormat="1" applyFont="1" applyFill="1" applyBorder="1" applyAlignment="1" applyProtection="1">
      <alignment horizontal="right" vertical="center" wrapText="1"/>
    </xf>
    <xf numFmtId="0" fontId="19" fillId="0" borderId="0" xfId="0" applyFont="1" applyFill="1" applyBorder="1" applyAlignment="1" applyProtection="1">
      <alignment horizontal="center" vertical="center"/>
    </xf>
    <xf numFmtId="169" fontId="18" fillId="6" borderId="1" xfId="2" applyNumberFormat="1" applyFont="1" applyFill="1" applyBorder="1" applyAlignment="1" applyProtection="1">
      <alignment horizontal="right" vertical="center" wrapText="1"/>
    </xf>
    <xf numFmtId="165" fontId="18" fillId="6" borderId="4" xfId="2" applyNumberFormat="1" applyFont="1" applyFill="1" applyBorder="1" applyAlignment="1" applyProtection="1">
      <alignment horizontal="right" vertical="center" wrapText="1"/>
    </xf>
    <xf numFmtId="49" fontId="18" fillId="6" borderId="1" xfId="2" applyNumberFormat="1" applyFont="1" applyFill="1" applyBorder="1" applyAlignment="1" applyProtection="1">
      <alignment horizontal="right" vertical="center" wrapText="1"/>
    </xf>
    <xf numFmtId="165" fontId="19" fillId="0" borderId="4" xfId="2" applyNumberFormat="1" applyFont="1" applyFill="1" applyBorder="1" applyAlignment="1" applyProtection="1">
      <alignment horizontal="right" vertical="center" wrapText="1"/>
    </xf>
    <xf numFmtId="49" fontId="19" fillId="0" borderId="1" xfId="2" applyNumberFormat="1" applyFont="1" applyFill="1" applyBorder="1" applyAlignment="1" applyProtection="1">
      <alignment horizontal="right" vertical="center" wrapText="1"/>
    </xf>
    <xf numFmtId="169" fontId="19" fillId="0" borderId="26" xfId="2" applyNumberFormat="1" applyFont="1" applyFill="1" applyBorder="1" applyAlignment="1" applyProtection="1">
      <alignment horizontal="right" vertical="center" wrapText="1"/>
    </xf>
    <xf numFmtId="169" fontId="19" fillId="0" borderId="10" xfId="2" applyNumberFormat="1" applyFont="1" applyFill="1" applyBorder="1" applyAlignment="1" applyProtection="1">
      <alignment horizontal="right" vertical="center" wrapText="1"/>
    </xf>
    <xf numFmtId="0" fontId="16" fillId="0" borderId="0" xfId="0" applyFont="1" applyFill="1" applyBorder="1" applyAlignment="1" applyProtection="1">
      <alignment horizontal="justify" vertical="center" wrapText="1"/>
    </xf>
    <xf numFmtId="0" fontId="20" fillId="0" borderId="0" xfId="0" applyFont="1" applyFill="1" applyBorder="1" applyAlignment="1" applyProtection="1">
      <alignment horizontal="left" vertical="center"/>
    </xf>
    <xf numFmtId="169" fontId="19" fillId="3" borderId="1" xfId="2" applyNumberFormat="1" applyFont="1" applyFill="1" applyBorder="1" applyAlignment="1" applyProtection="1">
      <alignment horizontal="center" vertical="center" wrapText="1"/>
    </xf>
    <xf numFmtId="0" fontId="20" fillId="0" borderId="0" xfId="0" applyFont="1" applyFill="1" applyBorder="1" applyAlignment="1" applyProtection="1">
      <alignment horizontal="left" wrapText="1"/>
    </xf>
    <xf numFmtId="165" fontId="3" fillId="0" borderId="0" xfId="0" applyNumberFormat="1" applyFont="1" applyFill="1" applyBorder="1" applyAlignment="1" applyProtection="1">
      <alignment horizontal="justify" vertical="top" wrapText="1"/>
    </xf>
    <xf numFmtId="0" fontId="20" fillId="0" borderId="0" xfId="0" applyFont="1" applyFill="1" applyAlignment="1" applyProtection="1">
      <alignment vertical="center"/>
    </xf>
    <xf numFmtId="165" fontId="18" fillId="0" borderId="0" xfId="0" applyNumberFormat="1" applyFont="1" applyFill="1" applyBorder="1" applyAlignment="1" applyProtection="1">
      <alignment horizontal="center" vertical="top" wrapText="1"/>
    </xf>
    <xf numFmtId="166" fontId="19" fillId="0" borderId="1" xfId="0" applyNumberFormat="1" applyFont="1" applyFill="1" applyBorder="1" applyAlignment="1">
      <alignment horizontal="center" vertical="center" wrapText="1"/>
    </xf>
    <xf numFmtId="0" fontId="24" fillId="0" borderId="8" xfId="0" applyFont="1" applyFill="1" applyBorder="1" applyAlignment="1">
      <alignment vertical="top" wrapText="1"/>
    </xf>
    <xf numFmtId="0" fontId="24" fillId="0" borderId="9" xfId="0" applyFont="1" applyBorder="1" applyAlignment="1">
      <alignment vertical="center" wrapText="1"/>
    </xf>
    <xf numFmtId="0" fontId="24" fillId="0" borderId="8" xfId="0" applyFont="1" applyBorder="1" applyAlignment="1">
      <alignment vertical="center" wrapText="1"/>
    </xf>
    <xf numFmtId="0" fontId="24" fillId="0" borderId="9" xfId="0" applyFont="1" applyBorder="1" applyAlignment="1">
      <alignment horizontal="left" vertical="center" wrapText="1"/>
    </xf>
    <xf numFmtId="0" fontId="24" fillId="0" borderId="0"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vertical="top" wrapText="1"/>
    </xf>
    <xf numFmtId="0" fontId="24" fillId="0" borderId="8" xfId="0" applyFont="1" applyBorder="1" applyAlignment="1">
      <alignment vertical="top" wrapText="1"/>
    </xf>
    <xf numFmtId="0" fontId="24" fillId="0" borderId="0" xfId="0" applyFont="1" applyFill="1" applyBorder="1" applyAlignment="1">
      <alignment horizontal="left" vertical="center" wrapText="1"/>
    </xf>
    <xf numFmtId="0" fontId="24" fillId="0" borderId="0" xfId="0" applyFont="1" applyFill="1" applyBorder="1" applyAlignment="1" applyProtection="1">
      <alignment horizontal="justify" vertical="top" wrapText="1"/>
    </xf>
    <xf numFmtId="0" fontId="19" fillId="0" borderId="0" xfId="0" applyFont="1" applyFill="1" applyBorder="1" applyAlignment="1" applyProtection="1">
      <alignment horizontal="left" wrapText="1"/>
    </xf>
    <xf numFmtId="0" fontId="35" fillId="0" borderId="0" xfId="0" applyFont="1" applyFill="1" applyBorder="1" applyAlignment="1" applyProtection="1"/>
    <xf numFmtId="167" fontId="19" fillId="5" borderId="1" xfId="2" applyNumberFormat="1" applyFont="1" applyFill="1" applyBorder="1" applyAlignment="1" applyProtection="1">
      <alignment horizontal="right" vertical="center" wrapText="1"/>
    </xf>
    <xf numFmtId="166" fontId="18" fillId="0" borderId="1" xfId="2" applyNumberFormat="1" applyFont="1" applyFill="1" applyBorder="1" applyAlignment="1" applyProtection="1">
      <alignment horizontal="right" vertical="center" wrapText="1"/>
    </xf>
    <xf numFmtId="169" fontId="18" fillId="0" borderId="1" xfId="2" applyNumberFormat="1" applyFont="1" applyFill="1" applyBorder="1" applyAlignment="1" applyProtection="1">
      <alignment horizontal="right" vertical="center" wrapText="1"/>
    </xf>
    <xf numFmtId="0" fontId="16"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right" vertical="center" wrapText="1"/>
    </xf>
    <xf numFmtId="49" fontId="19" fillId="0" borderId="1" xfId="0" applyNumberFormat="1" applyFont="1" applyFill="1" applyBorder="1" applyAlignment="1" applyProtection="1">
      <alignment horizontal="center" vertical="top" wrapText="1"/>
    </xf>
    <xf numFmtId="165" fontId="19" fillId="0" borderId="5" xfId="0" applyNumberFormat="1" applyFont="1" applyFill="1" applyBorder="1" applyAlignment="1" applyProtection="1">
      <alignment horizontal="left" vertical="top" wrapText="1"/>
    </xf>
    <xf numFmtId="0" fontId="19" fillId="0" borderId="10" xfId="0" applyFont="1" applyFill="1" applyBorder="1" applyAlignment="1" applyProtection="1">
      <alignment horizontal="left" vertical="center" wrapText="1"/>
    </xf>
    <xf numFmtId="165" fontId="3" fillId="0" borderId="10" xfId="0" applyNumberFormat="1" applyFont="1" applyFill="1" applyBorder="1" applyAlignment="1" applyProtection="1">
      <alignment horizontal="center" vertical="top" wrapText="1"/>
    </xf>
    <xf numFmtId="166" fontId="34" fillId="0" borderId="1" xfId="0" applyNumberFormat="1" applyFont="1" applyFill="1" applyBorder="1" applyAlignment="1">
      <alignment horizontal="right" vertical="center" wrapText="1"/>
    </xf>
    <xf numFmtId="166" fontId="19" fillId="3" borderId="1" xfId="2" applyNumberFormat="1" applyFont="1" applyFill="1" applyBorder="1" applyAlignment="1" applyProtection="1">
      <alignment horizontal="right" vertical="center" wrapText="1"/>
    </xf>
    <xf numFmtId="165" fontId="16" fillId="0" borderId="4" xfId="0" applyNumberFormat="1" applyFont="1" applyBorder="1" applyAlignment="1" applyProtection="1">
      <alignment horizontal="center" vertical="top" wrapText="1"/>
      <protection hidden="1"/>
    </xf>
    <xf numFmtId="165" fontId="16" fillId="0" borderId="7" xfId="0" applyNumberFormat="1" applyFont="1" applyBorder="1" applyAlignment="1" applyProtection="1">
      <alignment horizontal="center" vertical="top" wrapText="1"/>
      <protection hidden="1"/>
    </xf>
    <xf numFmtId="165" fontId="16" fillId="0" borderId="2" xfId="0" applyNumberFormat="1" applyFont="1" applyBorder="1" applyAlignment="1" applyProtection="1">
      <alignment horizontal="center" vertical="top" wrapText="1"/>
      <protection hidden="1"/>
    </xf>
    <xf numFmtId="165" fontId="16" fillId="2" borderId="4" xfId="0" applyNumberFormat="1" applyFont="1" applyFill="1" applyBorder="1" applyAlignment="1" applyProtection="1">
      <alignment horizontal="center" vertical="top" wrapText="1"/>
      <protection hidden="1"/>
    </xf>
    <xf numFmtId="165" fontId="16" fillId="2" borderId="2" xfId="0" applyNumberFormat="1" applyFont="1" applyFill="1" applyBorder="1" applyAlignment="1" applyProtection="1">
      <alignment horizontal="center" vertical="top" wrapText="1"/>
      <protection hidden="1"/>
    </xf>
    <xf numFmtId="165" fontId="16" fillId="2" borderId="7" xfId="0" applyNumberFormat="1" applyFont="1" applyFill="1" applyBorder="1" applyAlignment="1" applyProtection="1">
      <alignment horizontal="center" vertical="top" wrapText="1"/>
      <protection hidden="1"/>
    </xf>
    <xf numFmtId="165" fontId="16" fillId="0" borderId="1" xfId="0" applyNumberFormat="1" applyFont="1" applyBorder="1" applyAlignment="1" applyProtection="1">
      <alignment vertical="center"/>
      <protection hidden="1"/>
    </xf>
    <xf numFmtId="165" fontId="16" fillId="0" borderId="1" xfId="0" applyNumberFormat="1" applyFont="1" applyBorder="1" applyAlignment="1">
      <alignment vertical="center"/>
    </xf>
    <xf numFmtId="165" fontId="16" fillId="0" borderId="1" xfId="0" applyNumberFormat="1" applyFont="1" applyBorder="1" applyAlignment="1" applyProtection="1">
      <alignment vertical="center" wrapText="1"/>
      <protection hidden="1"/>
    </xf>
    <xf numFmtId="0" fontId="5" fillId="0" borderId="0" xfId="0" applyFont="1" applyAlignment="1">
      <alignment horizontal="center" vertical="center" wrapText="1"/>
    </xf>
    <xf numFmtId="0" fontId="5" fillId="0" borderId="0" xfId="0" applyFont="1" applyAlignment="1">
      <alignment horizontal="left" vertical="top" wrapText="1"/>
    </xf>
    <xf numFmtId="0" fontId="4" fillId="0" borderId="0" xfId="0" applyFont="1" applyAlignment="1">
      <alignment horizontal="left" vertical="top" wrapText="1"/>
    </xf>
    <xf numFmtId="0" fontId="3" fillId="0" borderId="0" xfId="0" applyFont="1" applyFill="1" applyAlignment="1">
      <alignment horizontal="left"/>
    </xf>
    <xf numFmtId="0" fontId="10" fillId="0" borderId="0" xfId="0" applyFont="1" applyFill="1" applyAlignment="1">
      <alignment horizontal="left" vertical="center" wrapText="1"/>
    </xf>
    <xf numFmtId="0" fontId="10" fillId="3" borderId="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3" fillId="0" borderId="1" xfId="0" applyFont="1" applyFill="1" applyBorder="1" applyAlignment="1">
      <alignment horizontal="left" vertical="top" wrapText="1"/>
    </xf>
    <xf numFmtId="0" fontId="1" fillId="0" borderId="0" xfId="0" applyFont="1" applyBorder="1" applyAlignment="1">
      <alignment horizontal="left" vertical="top"/>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3" borderId="1"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3" borderId="1"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5" xfId="0" applyFont="1" applyFill="1" applyBorder="1" applyAlignment="1">
      <alignment horizontal="center" vertical="top" wrapText="1"/>
    </xf>
    <xf numFmtId="16" fontId="3" fillId="0" borderId="10" xfId="0" applyNumberFormat="1" applyFont="1" applyFill="1" applyBorder="1" applyAlignment="1">
      <alignment horizontal="center" vertical="top" wrapText="1"/>
    </xf>
    <xf numFmtId="16" fontId="3" fillId="0" borderId="5" xfId="0" applyNumberFormat="1" applyFont="1" applyFill="1" applyBorder="1" applyAlignment="1">
      <alignment horizontal="center" vertical="top" wrapText="1"/>
    </xf>
    <xf numFmtId="0" fontId="3" fillId="3" borderId="8" xfId="0" applyFont="1" applyFill="1" applyBorder="1" applyAlignment="1">
      <alignment horizontal="center" vertical="top" wrapText="1"/>
    </xf>
    <xf numFmtId="0" fontId="3" fillId="0" borderId="5" xfId="0" applyFont="1" applyBorder="1" applyAlignment="1">
      <alignment horizontal="center" vertical="center"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 xfId="0" applyFont="1" applyFill="1" applyBorder="1" applyAlignment="1">
      <alignment horizontal="center" vertical="center" wrapText="1"/>
    </xf>
    <xf numFmtId="49" fontId="19" fillId="0" borderId="1" xfId="0" applyNumberFormat="1" applyFont="1" applyFill="1" applyBorder="1" applyAlignment="1" applyProtection="1">
      <alignment horizontal="center" vertical="top" wrapText="1"/>
    </xf>
    <xf numFmtId="165" fontId="19" fillId="0" borderId="1" xfId="0" applyNumberFormat="1" applyFont="1" applyFill="1" applyBorder="1" applyAlignment="1" applyProtection="1">
      <alignment horizontal="left" vertical="top" wrapText="1"/>
    </xf>
    <xf numFmtId="165" fontId="19" fillId="0" borderId="1" xfId="0" applyNumberFormat="1" applyFont="1" applyFill="1" applyBorder="1" applyAlignment="1" applyProtection="1">
      <alignment horizontal="center" vertical="top" wrapText="1"/>
    </xf>
    <xf numFmtId="0" fontId="19" fillId="0" borderId="1"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49" fontId="19" fillId="0" borderId="10" xfId="0" applyNumberFormat="1" applyFont="1" applyFill="1" applyBorder="1" applyAlignment="1" applyProtection="1">
      <alignment horizontal="center" vertical="top" wrapText="1"/>
    </xf>
    <xf numFmtId="49" fontId="19" fillId="0" borderId="8" xfId="0" applyNumberFormat="1" applyFont="1" applyFill="1" applyBorder="1" applyAlignment="1" applyProtection="1">
      <alignment horizontal="center" vertical="top" wrapText="1"/>
    </xf>
    <xf numFmtId="49" fontId="19" fillId="0" borderId="5" xfId="0" applyNumberFormat="1" applyFont="1" applyFill="1" applyBorder="1" applyAlignment="1" applyProtection="1">
      <alignment horizontal="center" vertical="top" wrapText="1"/>
    </xf>
    <xf numFmtId="165" fontId="19" fillId="0" borderId="10" xfId="0" applyNumberFormat="1" applyFont="1" applyFill="1" applyBorder="1" applyAlignment="1" applyProtection="1">
      <alignment horizontal="left" vertical="top" wrapText="1"/>
    </xf>
    <xf numFmtId="165" fontId="19" fillId="0" borderId="8" xfId="0" applyNumberFormat="1" applyFont="1" applyFill="1" applyBorder="1" applyAlignment="1" applyProtection="1">
      <alignment horizontal="left" vertical="top" wrapText="1"/>
    </xf>
    <xf numFmtId="165" fontId="19" fillId="0" borderId="5" xfId="0" applyNumberFormat="1" applyFont="1" applyFill="1" applyBorder="1" applyAlignment="1" applyProtection="1">
      <alignment horizontal="left" vertical="top" wrapText="1"/>
    </xf>
    <xf numFmtId="165" fontId="19" fillId="0" borderId="10" xfId="0" applyNumberFormat="1" applyFont="1" applyFill="1" applyBorder="1" applyAlignment="1" applyProtection="1">
      <alignment horizontal="center" vertical="top" wrapText="1"/>
    </xf>
    <xf numFmtId="165" fontId="19" fillId="0" borderId="8" xfId="0" applyNumberFormat="1" applyFont="1" applyFill="1" applyBorder="1" applyAlignment="1" applyProtection="1">
      <alignment horizontal="center" vertical="top" wrapText="1"/>
    </xf>
    <xf numFmtId="165" fontId="19" fillId="0" borderId="5" xfId="0" applyNumberFormat="1" applyFont="1" applyFill="1" applyBorder="1" applyAlignment="1" applyProtection="1">
      <alignment horizontal="center" vertical="top" wrapText="1"/>
    </xf>
    <xf numFmtId="0" fontId="20" fillId="0" borderId="0" xfId="0" applyFont="1" applyFill="1" applyBorder="1" applyAlignment="1" applyProtection="1">
      <alignment horizontal="left" wrapText="1"/>
    </xf>
    <xf numFmtId="0" fontId="0" fillId="0" borderId="0" xfId="0" applyAlignment="1">
      <alignment horizontal="left" wrapText="1"/>
    </xf>
    <xf numFmtId="165" fontId="18" fillId="0" borderId="25" xfId="0" applyNumberFormat="1" applyFont="1" applyFill="1" applyBorder="1" applyAlignment="1" applyProtection="1">
      <alignment horizontal="left" vertical="top"/>
    </xf>
    <xf numFmtId="165" fontId="18" fillId="0" borderId="6" xfId="0" applyNumberFormat="1" applyFont="1" applyFill="1" applyBorder="1" applyAlignment="1" applyProtection="1">
      <alignment horizontal="left" vertical="top"/>
    </xf>
    <xf numFmtId="165" fontId="18" fillId="0" borderId="28" xfId="0" applyNumberFormat="1" applyFont="1" applyFill="1" applyBorder="1" applyAlignment="1" applyProtection="1">
      <alignment horizontal="left" vertical="top"/>
    </xf>
    <xf numFmtId="165" fontId="19" fillId="0" borderId="17" xfId="0" applyNumberFormat="1" applyFont="1" applyFill="1" applyBorder="1" applyAlignment="1" applyProtection="1">
      <alignment horizontal="left" vertical="top" wrapText="1"/>
    </xf>
    <xf numFmtId="165" fontId="19" fillId="0" borderId="18" xfId="0" applyNumberFormat="1" applyFont="1" applyFill="1" applyBorder="1" applyAlignment="1" applyProtection="1">
      <alignment horizontal="left" vertical="top" wrapText="1"/>
    </xf>
    <xf numFmtId="165" fontId="19" fillId="0" borderId="19" xfId="0" applyNumberFormat="1" applyFont="1" applyFill="1" applyBorder="1" applyAlignment="1" applyProtection="1">
      <alignment horizontal="left" vertical="top" wrapText="1"/>
    </xf>
    <xf numFmtId="165" fontId="19" fillId="0" borderId="14" xfId="0" applyNumberFormat="1" applyFont="1" applyFill="1" applyBorder="1" applyAlignment="1" applyProtection="1">
      <alignment horizontal="left" vertical="top" wrapText="1"/>
    </xf>
    <xf numFmtId="165" fontId="19" fillId="0" borderId="0" xfId="0" applyNumberFormat="1" applyFont="1" applyFill="1" applyBorder="1" applyAlignment="1" applyProtection="1">
      <alignment horizontal="left" vertical="top" wrapText="1"/>
    </xf>
    <xf numFmtId="165" fontId="19" fillId="0" borderId="11" xfId="0" applyNumberFormat="1" applyFont="1" applyFill="1" applyBorder="1" applyAlignment="1" applyProtection="1">
      <alignment horizontal="left" vertical="top" wrapText="1"/>
    </xf>
    <xf numFmtId="0" fontId="19" fillId="0" borderId="10" xfId="0" applyFont="1" applyFill="1" applyBorder="1" applyAlignment="1" applyProtection="1">
      <alignment horizontal="center" vertical="top"/>
    </xf>
    <xf numFmtId="0" fontId="19" fillId="0" borderId="8" xfId="0" applyFont="1" applyFill="1" applyBorder="1" applyAlignment="1" applyProtection="1">
      <alignment horizontal="center" vertical="top"/>
    </xf>
    <xf numFmtId="165" fontId="3" fillId="0" borderId="0" xfId="0" applyNumberFormat="1" applyFont="1" applyFill="1" applyBorder="1" applyAlignment="1" applyProtection="1">
      <alignment horizontal="justify" vertical="top" wrapText="1"/>
    </xf>
    <xf numFmtId="0" fontId="0" fillId="0" borderId="0" xfId="0" applyAlignment="1">
      <alignment horizontal="justify" vertical="top" wrapText="1"/>
    </xf>
    <xf numFmtId="0" fontId="20" fillId="0" borderId="0" xfId="0" applyFont="1" applyFill="1" applyAlignment="1" applyProtection="1">
      <alignment vertical="center"/>
    </xf>
    <xf numFmtId="0" fontId="0" fillId="0" borderId="0" xfId="0" applyFill="1" applyAlignment="1"/>
    <xf numFmtId="165" fontId="18" fillId="0" borderId="22" xfId="0" applyNumberFormat="1" applyFont="1" applyFill="1" applyBorder="1" applyAlignment="1" applyProtection="1">
      <alignment horizontal="center" vertical="top" wrapText="1"/>
    </xf>
    <xf numFmtId="165" fontId="18" fillId="0" borderId="18" xfId="0" applyNumberFormat="1" applyFont="1" applyFill="1" applyBorder="1" applyAlignment="1" applyProtection="1">
      <alignment horizontal="center" vertical="top" wrapText="1"/>
    </xf>
    <xf numFmtId="165" fontId="18" fillId="0" borderId="19" xfId="0" applyNumberFormat="1" applyFont="1" applyFill="1" applyBorder="1" applyAlignment="1" applyProtection="1">
      <alignment horizontal="center" vertical="top" wrapText="1"/>
    </xf>
    <xf numFmtId="165" fontId="18" fillId="0" borderId="9" xfId="0" applyNumberFormat="1" applyFont="1" applyFill="1" applyBorder="1" applyAlignment="1" applyProtection="1">
      <alignment horizontal="center" vertical="top" wrapText="1"/>
    </xf>
    <xf numFmtId="165" fontId="18" fillId="0" borderId="0" xfId="0" applyNumberFormat="1" applyFont="1" applyFill="1" applyBorder="1" applyAlignment="1" applyProtection="1">
      <alignment horizontal="center" vertical="top" wrapText="1"/>
    </xf>
    <xf numFmtId="165" fontId="18" fillId="0" borderId="11" xfId="0" applyNumberFormat="1" applyFont="1" applyFill="1" applyBorder="1" applyAlignment="1" applyProtection="1">
      <alignment horizontal="center" vertical="top" wrapText="1"/>
    </xf>
    <xf numFmtId="165" fontId="18" fillId="0" borderId="21" xfId="0" applyNumberFormat="1" applyFont="1" applyFill="1" applyBorder="1" applyAlignment="1" applyProtection="1">
      <alignment horizontal="center" vertical="top" wrapText="1"/>
    </xf>
    <xf numFmtId="165" fontId="18" fillId="0" borderId="6" xfId="0" applyNumberFormat="1" applyFont="1" applyFill="1" applyBorder="1" applyAlignment="1" applyProtection="1">
      <alignment horizontal="center" vertical="top" wrapText="1"/>
    </xf>
    <xf numFmtId="165" fontId="18" fillId="0" borderId="3" xfId="0" applyNumberFormat="1" applyFont="1" applyFill="1" applyBorder="1" applyAlignment="1" applyProtection="1">
      <alignment horizontal="center" vertical="top" wrapText="1"/>
    </xf>
    <xf numFmtId="165" fontId="18" fillId="0" borderId="1" xfId="0" applyNumberFormat="1" applyFont="1" applyFill="1" applyBorder="1" applyAlignment="1" applyProtection="1">
      <alignment horizontal="left" vertical="top" wrapText="1"/>
    </xf>
    <xf numFmtId="49" fontId="18" fillId="0" borderId="1" xfId="0" applyNumberFormat="1" applyFont="1" applyFill="1" applyBorder="1" applyAlignment="1" applyProtection="1">
      <alignment horizontal="center" vertical="center" wrapText="1"/>
    </xf>
    <xf numFmtId="49" fontId="18" fillId="0" borderId="1" xfId="0" applyNumberFormat="1" applyFont="1" applyFill="1" applyBorder="1" applyAlignment="1" applyProtection="1">
      <alignment horizontal="center" vertical="top" wrapText="1"/>
    </xf>
    <xf numFmtId="49" fontId="18" fillId="0" borderId="10" xfId="0" applyNumberFormat="1" applyFont="1" applyFill="1" applyBorder="1" applyAlignment="1" applyProtection="1">
      <alignment horizontal="center" vertical="top" wrapText="1"/>
    </xf>
    <xf numFmtId="49" fontId="19" fillId="0" borderId="13" xfId="0" applyNumberFormat="1" applyFont="1" applyFill="1" applyBorder="1" applyAlignment="1" applyProtection="1">
      <alignment horizontal="center" vertical="top" wrapText="1"/>
    </xf>
    <xf numFmtId="49" fontId="19" fillId="0" borderId="16" xfId="0" applyNumberFormat="1" applyFont="1" applyFill="1" applyBorder="1" applyAlignment="1" applyProtection="1">
      <alignment horizontal="center" vertical="top" wrapText="1"/>
    </xf>
    <xf numFmtId="0" fontId="19" fillId="0" borderId="10" xfId="0" applyFont="1" applyFill="1" applyBorder="1" applyAlignment="1" applyProtection="1">
      <alignment horizontal="left" vertical="center" wrapText="1"/>
    </xf>
    <xf numFmtId="0" fontId="19" fillId="0" borderId="8" xfId="0" applyFont="1" applyFill="1" applyBorder="1" applyAlignment="1" applyProtection="1">
      <alignment horizontal="left" vertical="center" wrapText="1"/>
    </xf>
    <xf numFmtId="165" fontId="3" fillId="0" borderId="1" xfId="0" applyNumberFormat="1" applyFont="1" applyFill="1" applyBorder="1" applyAlignment="1" applyProtection="1">
      <alignment horizontal="center" vertical="top" wrapText="1"/>
    </xf>
    <xf numFmtId="165" fontId="3" fillId="0" borderId="10" xfId="0" applyNumberFormat="1" applyFont="1" applyFill="1" applyBorder="1" applyAlignment="1" applyProtection="1">
      <alignment horizontal="center" vertical="top" wrapText="1"/>
    </xf>
    <xf numFmtId="0" fontId="19" fillId="0" borderId="1" xfId="0" applyFont="1" applyFill="1" applyBorder="1" applyAlignment="1" applyProtection="1">
      <alignment horizontal="left" vertical="top" wrapText="1"/>
    </xf>
    <xf numFmtId="0" fontId="0" fillId="0" borderId="1" xfId="0" applyFill="1" applyBorder="1"/>
    <xf numFmtId="0" fontId="19" fillId="0" borderId="1" xfId="0" applyFont="1" applyFill="1" applyBorder="1" applyAlignment="1" applyProtection="1">
      <alignment horizontal="left" vertical="center" wrapText="1"/>
    </xf>
    <xf numFmtId="165" fontId="19" fillId="0" borderId="1" xfId="0" applyNumberFormat="1" applyFont="1" applyFill="1" applyBorder="1" applyAlignment="1" applyProtection="1">
      <alignment horizontal="center" vertical="center" wrapText="1"/>
    </xf>
    <xf numFmtId="0" fontId="18" fillId="0" borderId="15" xfId="0"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18" fillId="0" borderId="23" xfId="0" applyFont="1" applyFill="1" applyBorder="1" applyAlignment="1" applyProtection="1">
      <alignment horizontal="center" vertical="center"/>
    </xf>
    <xf numFmtId="0" fontId="21" fillId="0" borderId="1" xfId="0" applyFont="1" applyBorder="1" applyAlignment="1">
      <alignment horizontal="center" vertical="center" wrapText="1"/>
    </xf>
    <xf numFmtId="0" fontId="0" fillId="0" borderId="1" xfId="0" applyBorder="1" applyAlignment="1">
      <alignment horizontal="center" vertical="center"/>
    </xf>
    <xf numFmtId="0" fontId="21" fillId="0" borderId="22" xfId="0" applyFont="1" applyBorder="1" applyAlignment="1">
      <alignment horizontal="center" vertical="center"/>
    </xf>
    <xf numFmtId="0" fontId="21" fillId="0" borderId="9" xfId="0" applyFont="1" applyBorder="1" applyAlignment="1">
      <alignment horizontal="center" vertical="center"/>
    </xf>
    <xf numFmtId="0" fontId="21" fillId="0" borderId="21" xfId="0" applyFont="1" applyBorder="1" applyAlignment="1">
      <alignment horizontal="center" vertical="center"/>
    </xf>
    <xf numFmtId="0" fontId="19" fillId="0" borderId="1" xfId="0" applyFont="1" applyFill="1" applyBorder="1" applyAlignment="1" applyProtection="1">
      <alignment horizontal="center" vertical="center" wrapText="1"/>
    </xf>
    <xf numFmtId="165" fontId="19" fillId="0" borderId="1" xfId="0" applyNumberFormat="1" applyFont="1" applyFill="1" applyBorder="1" applyAlignment="1" applyProtection="1">
      <alignment horizontal="left" vertical="center" wrapText="1"/>
    </xf>
    <xf numFmtId="10" fontId="19" fillId="0" borderId="1"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left" vertical="center" wrapText="1"/>
    </xf>
    <xf numFmtId="0" fontId="0" fillId="0" borderId="0" xfId="0" applyAlignment="1">
      <alignment vertical="center" wrapText="1"/>
    </xf>
    <xf numFmtId="0" fontId="19" fillId="0" borderId="9" xfId="0" applyFont="1" applyFill="1" applyBorder="1" applyAlignment="1" applyProtection="1">
      <alignment horizontal="left" vertical="top" wrapText="1"/>
    </xf>
    <xf numFmtId="0" fontId="19" fillId="0" borderId="0" xfId="0" applyFont="1" applyFill="1" applyBorder="1" applyAlignment="1" applyProtection="1">
      <alignment horizontal="left" vertical="top" wrapText="1"/>
    </xf>
    <xf numFmtId="0" fontId="19" fillId="0" borderId="11" xfId="0" applyFont="1" applyFill="1" applyBorder="1" applyAlignment="1" applyProtection="1">
      <alignment horizontal="left" vertical="top" wrapText="1"/>
    </xf>
    <xf numFmtId="0" fontId="19" fillId="0" borderId="21" xfId="0" applyFont="1" applyFill="1" applyBorder="1" applyAlignment="1" applyProtection="1">
      <alignment horizontal="left" vertical="top" wrapText="1"/>
    </xf>
    <xf numFmtId="0" fontId="19" fillId="0" borderId="6" xfId="0" applyFont="1" applyFill="1" applyBorder="1" applyAlignment="1" applyProtection="1">
      <alignment horizontal="left" vertical="top" wrapText="1"/>
    </xf>
    <xf numFmtId="0" fontId="19" fillId="0" borderId="3" xfId="0" applyFont="1" applyFill="1" applyBorder="1" applyAlignment="1" applyProtection="1">
      <alignment horizontal="left" vertical="top" wrapText="1"/>
    </xf>
    <xf numFmtId="49" fontId="18" fillId="0" borderId="13" xfId="0" applyNumberFormat="1" applyFont="1" applyFill="1" applyBorder="1" applyAlignment="1" applyProtection="1">
      <alignment horizontal="center" vertical="top" wrapText="1"/>
    </xf>
    <xf numFmtId="49" fontId="18" fillId="0" borderId="16" xfId="0" applyNumberFormat="1" applyFont="1" applyFill="1" applyBorder="1" applyAlignment="1" applyProtection="1">
      <alignment horizontal="center" vertical="top" wrapText="1"/>
    </xf>
    <xf numFmtId="165" fontId="18" fillId="0" borderId="10" xfId="0" applyNumberFormat="1" applyFont="1" applyFill="1" applyBorder="1" applyAlignment="1" applyProtection="1">
      <alignment horizontal="left" vertical="top" wrapText="1"/>
    </xf>
    <xf numFmtId="165" fontId="18" fillId="0" borderId="8" xfId="0" applyNumberFormat="1" applyFont="1" applyFill="1" applyBorder="1" applyAlignment="1" applyProtection="1">
      <alignment horizontal="left" vertical="top" wrapText="1"/>
    </xf>
    <xf numFmtId="0" fontId="19" fillId="0" borderId="10" xfId="0" applyFont="1" applyFill="1" applyBorder="1" applyAlignment="1" applyProtection="1">
      <alignment horizontal="center" vertical="center" wrapText="1"/>
    </xf>
    <xf numFmtId="0" fontId="19" fillId="0" borderId="17" xfId="0" applyFont="1" applyFill="1" applyBorder="1" applyAlignment="1" applyProtection="1">
      <alignment horizontal="left" vertical="top" wrapText="1"/>
    </xf>
    <xf numFmtId="0" fontId="0" fillId="0" borderId="18" xfId="0" applyFill="1" applyBorder="1"/>
    <xf numFmtId="0" fontId="0" fillId="0" borderId="19" xfId="0" applyFill="1" applyBorder="1"/>
    <xf numFmtId="0" fontId="0" fillId="0" borderId="14" xfId="0" applyFill="1" applyBorder="1"/>
    <xf numFmtId="0" fontId="0" fillId="0" borderId="0" xfId="0" applyFill="1"/>
    <xf numFmtId="0" fontId="0" fillId="0" borderId="11" xfId="0" applyFill="1" applyBorder="1"/>
    <xf numFmtId="0" fontId="0" fillId="0" borderId="0" xfId="0" applyFill="1" applyBorder="1"/>
    <xf numFmtId="0" fontId="22" fillId="0" borderId="0" xfId="0" applyFont="1" applyFill="1" applyAlignment="1" applyProtection="1">
      <alignment horizontal="center" vertical="top" wrapText="1"/>
    </xf>
    <xf numFmtId="0" fontId="22" fillId="0" borderId="6" xfId="0" applyFont="1" applyFill="1" applyBorder="1" applyAlignment="1" applyProtection="1">
      <alignment horizontal="center" vertical="center"/>
    </xf>
    <xf numFmtId="0" fontId="22" fillId="0" borderId="18" xfId="0" applyFont="1" applyFill="1" applyBorder="1" applyAlignment="1" applyProtection="1">
      <alignment horizontal="center" vertical="top"/>
    </xf>
    <xf numFmtId="0" fontId="3" fillId="0" borderId="0" xfId="0" applyFont="1" applyFill="1" applyBorder="1" applyAlignment="1" applyProtection="1">
      <alignment horizontal="center" vertical="top"/>
    </xf>
    <xf numFmtId="0" fontId="22" fillId="0" borderId="0" xfId="0" applyFont="1" applyFill="1" applyBorder="1" applyAlignment="1" applyProtection="1">
      <alignment horizontal="center" vertical="top"/>
    </xf>
    <xf numFmtId="0" fontId="0" fillId="0" borderId="0" xfId="0" applyAlignment="1">
      <alignment horizontal="center" vertical="top"/>
    </xf>
    <xf numFmtId="165" fontId="18" fillId="0" borderId="14" xfId="0" applyNumberFormat="1" applyFont="1" applyFill="1" applyBorder="1" applyAlignment="1" applyProtection="1">
      <alignment horizontal="left" vertical="top" wrapText="1"/>
    </xf>
    <xf numFmtId="165" fontId="18" fillId="0" borderId="0" xfId="0" applyNumberFormat="1" applyFont="1" applyFill="1" applyBorder="1" applyAlignment="1" applyProtection="1">
      <alignment horizontal="left" vertical="top" wrapText="1"/>
    </xf>
    <xf numFmtId="165" fontId="18" fillId="0" borderId="11" xfId="0" applyNumberFormat="1" applyFont="1" applyFill="1" applyBorder="1" applyAlignment="1" applyProtection="1">
      <alignment horizontal="left" vertical="top" wrapText="1"/>
    </xf>
    <xf numFmtId="0" fontId="19" fillId="0" borderId="8"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 xfId="0" applyFont="1" applyFill="1" applyBorder="1" applyAlignment="1" applyProtection="1">
      <alignment horizontal="right" vertical="center"/>
    </xf>
    <xf numFmtId="49" fontId="18" fillId="0" borderId="22" xfId="0" applyNumberFormat="1" applyFont="1" applyFill="1" applyBorder="1" applyAlignment="1" applyProtection="1">
      <alignment horizontal="center" vertical="center" wrapText="1"/>
    </xf>
    <xf numFmtId="49" fontId="18" fillId="0" borderId="18" xfId="0" applyNumberFormat="1" applyFont="1" applyFill="1" applyBorder="1" applyAlignment="1" applyProtection="1">
      <alignment horizontal="center" vertical="center" wrapText="1"/>
    </xf>
    <xf numFmtId="49" fontId="18" fillId="0" borderId="19" xfId="0"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49" fontId="18" fillId="0" borderId="7" xfId="0" applyNumberFormat="1" applyFont="1" applyFill="1" applyBorder="1" applyAlignment="1" applyProtection="1">
      <alignment horizontal="center" vertical="center" wrapText="1"/>
    </xf>
    <xf numFmtId="49" fontId="18" fillId="0" borderId="2" xfId="0" applyNumberFormat="1" applyFont="1" applyFill="1" applyBorder="1" applyAlignment="1" applyProtection="1">
      <alignment horizontal="center" vertical="center" wrapText="1"/>
    </xf>
    <xf numFmtId="165" fontId="18" fillId="0" borderId="1" xfId="0" applyNumberFormat="1" applyFont="1" applyFill="1" applyBorder="1" applyAlignment="1" applyProtection="1">
      <alignment horizontal="center" vertical="top" wrapText="1"/>
    </xf>
    <xf numFmtId="49" fontId="18" fillId="0" borderId="5" xfId="0" applyNumberFormat="1" applyFont="1" applyFill="1" applyBorder="1" applyAlignment="1" applyProtection="1">
      <alignment horizontal="center" vertical="top" wrapText="1"/>
    </xf>
    <xf numFmtId="165" fontId="18" fillId="0" borderId="5" xfId="0" applyNumberFormat="1" applyFont="1" applyFill="1" applyBorder="1" applyAlignment="1" applyProtection="1">
      <alignment horizontal="left" vertical="top" wrapText="1"/>
    </xf>
    <xf numFmtId="0" fontId="33" fillId="0" borderId="1" xfId="0" applyFont="1" applyFill="1" applyBorder="1" applyAlignment="1">
      <alignment horizontal="left" vertical="top" wrapText="1"/>
    </xf>
    <xf numFmtId="0" fontId="19" fillId="0" borderId="0" xfId="0" applyFont="1" applyFill="1" applyBorder="1" applyAlignment="1" applyProtection="1">
      <alignment horizontal="left"/>
    </xf>
    <xf numFmtId="0" fontId="19" fillId="0" borderId="1" xfId="0" applyFont="1" applyBorder="1" applyAlignment="1">
      <alignment horizontal="center" vertical="top" wrapText="1"/>
    </xf>
    <xf numFmtId="0" fontId="21" fillId="0" borderId="1" xfId="0" applyFont="1" applyBorder="1" applyAlignment="1">
      <alignment horizontal="center" vertical="top"/>
    </xf>
    <xf numFmtId="0" fontId="19" fillId="0" borderId="1" xfId="0" applyFont="1" applyBorder="1" applyAlignment="1">
      <alignment horizontal="center" vertical="center" wrapText="1"/>
    </xf>
    <xf numFmtId="0" fontId="19" fillId="0" borderId="0" xfId="0" applyFont="1" applyAlignment="1">
      <alignment horizontal="right"/>
    </xf>
    <xf numFmtId="0" fontId="18" fillId="0" borderId="0" xfId="0" applyFont="1" applyAlignment="1">
      <alignment horizontal="center" vertical="top" wrapText="1"/>
    </xf>
    <xf numFmtId="0" fontId="24" fillId="0" borderId="0" xfId="0" applyFont="1" applyBorder="1" applyAlignment="1">
      <alignment horizontal="justify" vertical="center" wrapText="1"/>
    </xf>
    <xf numFmtId="0" fontId="21" fillId="0" borderId="0" xfId="0" applyFont="1" applyAlignment="1">
      <alignment horizontal="justify" wrapText="1"/>
    </xf>
    <xf numFmtId="3" fontId="19" fillId="0" borderId="1" xfId="0" applyNumberFormat="1" applyFont="1" applyBorder="1" applyAlignment="1">
      <alignment horizontal="center" vertical="top" wrapText="1"/>
    </xf>
    <xf numFmtId="0" fontId="24" fillId="0" borderId="0" xfId="0" applyFont="1" applyBorder="1" applyAlignment="1">
      <alignment horizontal="left" vertical="top" wrapText="1"/>
    </xf>
    <xf numFmtId="0" fontId="24" fillId="0" borderId="0" xfId="0" applyFont="1" applyAlignment="1">
      <alignment vertical="top" wrapText="1"/>
    </xf>
    <xf numFmtId="0" fontId="24" fillId="0" borderId="0" xfId="0" applyFont="1" applyBorder="1" applyAlignment="1">
      <alignment horizontal="center" vertical="center" wrapText="1"/>
    </xf>
    <xf numFmtId="0" fontId="32" fillId="0" borderId="0" xfId="0" applyFont="1" applyAlignment="1">
      <alignment horizontal="left" wrapText="1"/>
    </xf>
    <xf numFmtId="0" fontId="32" fillId="0" borderId="0" xfId="0" applyFont="1" applyAlignment="1"/>
    <xf numFmtId="0" fontId="3" fillId="0" borderId="0" xfId="3" applyFont="1" applyFill="1" applyAlignment="1">
      <alignment horizontal="left" wrapText="1"/>
    </xf>
    <xf numFmtId="0" fontId="3" fillId="0" borderId="0" xfId="3" applyFont="1" applyFill="1" applyAlignment="1">
      <alignment horizontal="left" vertical="top" wrapText="1"/>
    </xf>
    <xf numFmtId="3" fontId="20" fillId="0" borderId="0" xfId="6" applyNumberFormat="1" applyFont="1" applyAlignment="1">
      <alignment horizontal="left" vertical="top" wrapText="1"/>
    </xf>
    <xf numFmtId="0" fontId="1" fillId="3" borderId="0" xfId="3" applyFont="1" applyFill="1" applyAlignment="1">
      <alignment horizontal="center" vertical="center" wrapText="1"/>
    </xf>
    <xf numFmtId="0" fontId="1" fillId="0" borderId="0" xfId="3" applyFont="1" applyFill="1" applyAlignment="1">
      <alignment horizontal="center" vertical="center"/>
    </xf>
    <xf numFmtId="0" fontId="26" fillId="3" borderId="1" xfId="3" applyFont="1" applyFill="1" applyBorder="1" applyAlignment="1">
      <alignment horizontal="center" vertical="top" wrapText="1"/>
    </xf>
    <xf numFmtId="0" fontId="16" fillId="0" borderId="1" xfId="3" applyFont="1" applyFill="1" applyBorder="1" applyAlignment="1">
      <alignment horizontal="center" vertical="top" wrapText="1"/>
    </xf>
    <xf numFmtId="49" fontId="16" fillId="0" borderId="1" xfId="3" applyNumberFormat="1" applyFont="1" applyFill="1" applyBorder="1" applyAlignment="1">
      <alignment horizontal="center" vertical="top" wrapText="1"/>
    </xf>
    <xf numFmtId="0" fontId="3" fillId="0" borderId="1" xfId="3" applyFont="1" applyFill="1" applyBorder="1" applyAlignment="1">
      <alignment horizontal="center" vertical="top" wrapText="1"/>
    </xf>
    <xf numFmtId="0" fontId="3" fillId="0" borderId="4" xfId="3" applyFont="1" applyFill="1" applyBorder="1" applyAlignment="1">
      <alignment horizontal="center" vertical="top" wrapText="1"/>
    </xf>
    <xf numFmtId="0" fontId="3" fillId="0" borderId="7" xfId="3" applyFont="1" applyFill="1" applyBorder="1" applyAlignment="1">
      <alignment horizontal="center" vertical="top" wrapText="1"/>
    </xf>
    <xf numFmtId="0" fontId="3" fillId="0" borderId="2" xfId="3" applyFont="1" applyFill="1" applyBorder="1" applyAlignment="1">
      <alignment horizontal="center" vertical="top" wrapText="1"/>
    </xf>
    <xf numFmtId="0" fontId="3" fillId="3" borderId="10" xfId="3" applyFont="1" applyFill="1" applyBorder="1" applyAlignment="1">
      <alignment horizontal="center" vertical="top" wrapText="1"/>
    </xf>
    <xf numFmtId="0" fontId="3" fillId="3" borderId="5" xfId="3" applyFont="1" applyFill="1" applyBorder="1" applyAlignment="1">
      <alignment horizontal="center" vertical="top" wrapText="1"/>
    </xf>
    <xf numFmtId="0" fontId="6" fillId="0" borderId="5" xfId="3" applyFont="1" applyBorder="1" applyAlignment="1">
      <alignment horizontal="center" vertical="top" wrapText="1"/>
    </xf>
    <xf numFmtId="0" fontId="16" fillId="0" borderId="4" xfId="3" applyFont="1" applyFill="1" applyBorder="1" applyAlignment="1">
      <alignment horizontal="center" vertical="center" wrapText="1"/>
    </xf>
    <xf numFmtId="0" fontId="16" fillId="0" borderId="10" xfId="3" applyFont="1" applyFill="1" applyBorder="1" applyAlignment="1">
      <alignment horizontal="center"/>
    </xf>
    <xf numFmtId="0" fontId="16" fillId="0" borderId="8" xfId="3" applyFont="1" applyFill="1" applyBorder="1" applyAlignment="1">
      <alignment horizontal="center"/>
    </xf>
    <xf numFmtId="0" fontId="16" fillId="0" borderId="5" xfId="3" applyFont="1" applyFill="1" applyBorder="1" applyAlignment="1">
      <alignment horizontal="center"/>
    </xf>
    <xf numFmtId="0" fontId="16" fillId="0" borderId="1" xfId="3" applyFont="1" applyFill="1" applyBorder="1" applyAlignment="1">
      <alignment horizontal="left" vertical="center" wrapText="1"/>
    </xf>
    <xf numFmtId="0" fontId="19" fillId="0" borderId="10" xfId="3" applyFont="1" applyFill="1" applyBorder="1" applyAlignment="1">
      <alignment horizontal="center" vertical="center" wrapText="1"/>
    </xf>
    <xf numFmtId="0" fontId="19" fillId="0" borderId="8" xfId="3" applyFont="1" applyFill="1" applyBorder="1" applyAlignment="1">
      <alignment horizontal="center" vertical="center" wrapText="1"/>
    </xf>
    <xf numFmtId="0" fontId="19" fillId="0" borderId="5" xfId="3" applyFont="1" applyFill="1" applyBorder="1" applyAlignment="1">
      <alignment horizontal="center" vertical="center" wrapText="1"/>
    </xf>
    <xf numFmtId="0" fontId="27" fillId="0" borderId="1" xfId="3" applyFont="1" applyFill="1" applyBorder="1" applyAlignment="1">
      <alignment horizontal="left" vertical="top" wrapText="1"/>
    </xf>
    <xf numFmtId="49" fontId="16" fillId="0" borderId="19" xfId="3" applyNumberFormat="1" applyFont="1" applyFill="1" applyBorder="1" applyAlignment="1">
      <alignment horizontal="center" vertical="center" wrapText="1"/>
    </xf>
    <xf numFmtId="49" fontId="16" fillId="0" borderId="11" xfId="3" applyNumberFormat="1" applyFont="1" applyFill="1" applyBorder="1" applyAlignment="1">
      <alignment horizontal="center" vertical="center" wrapText="1"/>
    </xf>
    <xf numFmtId="49" fontId="16" fillId="0" borderId="3" xfId="3" applyNumberFormat="1" applyFont="1" applyFill="1" applyBorder="1" applyAlignment="1">
      <alignment horizontal="center" vertical="center" wrapText="1"/>
    </xf>
    <xf numFmtId="0" fontId="3" fillId="3" borderId="1" xfId="3" applyFont="1" applyFill="1" applyBorder="1" applyAlignment="1">
      <alignment horizontal="center" vertical="top" wrapText="1"/>
    </xf>
    <xf numFmtId="0" fontId="3" fillId="3" borderId="4" xfId="3" applyFont="1" applyFill="1" applyBorder="1" applyAlignment="1">
      <alignment horizontal="center" vertical="top" wrapText="1"/>
    </xf>
    <xf numFmtId="0" fontId="16" fillId="0" borderId="1" xfId="3" applyFont="1" applyFill="1" applyBorder="1" applyAlignment="1">
      <alignment horizontal="center" vertical="center" wrapText="1"/>
    </xf>
    <xf numFmtId="0" fontId="16" fillId="0" borderId="10" xfId="3" applyFont="1" applyFill="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16" fillId="0" borderId="10" xfId="3" applyFont="1" applyFill="1" applyBorder="1" applyAlignment="1">
      <alignment horizontal="center" vertical="top" wrapText="1"/>
    </xf>
    <xf numFmtId="0" fontId="0" fillId="0" borderId="8" xfId="0" applyBorder="1" applyAlignment="1">
      <alignment horizontal="center" vertical="top" wrapText="1"/>
    </xf>
    <xf numFmtId="0" fontId="0" fillId="0" borderId="5" xfId="0" applyBorder="1" applyAlignment="1">
      <alignment horizontal="center" vertical="top" wrapText="1"/>
    </xf>
    <xf numFmtId="0" fontId="27" fillId="0" borderId="10" xfId="3" applyFont="1" applyFill="1" applyBorder="1" applyAlignment="1">
      <alignment vertical="top" wrapText="1"/>
    </xf>
    <xf numFmtId="0" fontId="30" fillId="0" borderId="8" xfId="0" applyFont="1" applyBorder="1" applyAlignment="1">
      <alignment vertical="top" wrapText="1"/>
    </xf>
    <xf numFmtId="0" fontId="30" fillId="0" borderId="5" xfId="0" applyFont="1" applyBorder="1" applyAlignment="1">
      <alignment vertical="top" wrapText="1"/>
    </xf>
    <xf numFmtId="49" fontId="16" fillId="0" borderId="10" xfId="3" applyNumberFormat="1" applyFont="1" applyFill="1" applyBorder="1" applyAlignment="1">
      <alignment horizontal="center" vertical="top" wrapText="1"/>
    </xf>
    <xf numFmtId="49" fontId="0" fillId="0" borderId="8" xfId="0" applyNumberFormat="1" applyBorder="1" applyAlignment="1">
      <alignment horizontal="center" vertical="top" wrapText="1"/>
    </xf>
    <xf numFmtId="49" fontId="0" fillId="0" borderId="5" xfId="0" applyNumberFormat="1" applyBorder="1" applyAlignment="1">
      <alignment horizontal="center" vertical="top" wrapText="1"/>
    </xf>
    <xf numFmtId="0" fontId="27" fillId="0" borderId="1" xfId="3" applyFont="1" applyFill="1" applyBorder="1" applyAlignment="1">
      <alignment horizontal="center" vertical="top"/>
    </xf>
  </cellXfs>
  <cellStyles count="7">
    <cellStyle name="Обычный" xfId="0" builtinId="0"/>
    <cellStyle name="Обычный 13" xfId="3"/>
    <cellStyle name="Обычный 2" xfId="1"/>
    <cellStyle name="Обычный 2 2" xfId="4"/>
    <cellStyle name="Обычный 9" xfId="6"/>
    <cellStyle name="Финансовый" xfId="2" builtinId="3"/>
    <cellStyle name="Финансовый 16" xfId="5"/>
  </cellStyles>
  <dxfs count="1">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workbookViewId="0">
      <selection activeCell="AM10" sqref="AM10"/>
    </sheetView>
  </sheetViews>
  <sheetFormatPr defaultColWidth="9.140625" defaultRowHeight="15"/>
  <cols>
    <col min="1" max="1" width="4" style="1" customWidth="1"/>
    <col min="2" max="2" width="24.7109375" style="1" customWidth="1"/>
    <col min="3" max="3" width="18.140625" style="1" customWidth="1"/>
    <col min="4" max="4" width="13.7109375" style="1" customWidth="1"/>
    <col min="5" max="5" width="11.85546875" style="1" customWidth="1"/>
    <col min="6" max="6" width="6.7109375" style="1" customWidth="1"/>
    <col min="7" max="8" width="9.140625" style="1" customWidth="1"/>
    <col min="9" max="16384" width="9.140625" style="1"/>
  </cols>
  <sheetData>
    <row r="1" spans="1:48" ht="30.75" customHeight="1">
      <c r="A1" s="325" t="s">
        <v>39</v>
      </c>
      <c r="B1" s="326"/>
      <c r="C1" s="327" t="s">
        <v>40</v>
      </c>
      <c r="D1" s="319" t="s">
        <v>44</v>
      </c>
      <c r="E1" s="320"/>
      <c r="F1" s="321"/>
      <c r="G1" s="319" t="s">
        <v>17</v>
      </c>
      <c r="H1" s="320"/>
      <c r="I1" s="321"/>
      <c r="J1" s="319" t="s">
        <v>18</v>
      </c>
      <c r="K1" s="320"/>
      <c r="L1" s="321"/>
      <c r="M1" s="319" t="s">
        <v>22</v>
      </c>
      <c r="N1" s="320"/>
      <c r="O1" s="321"/>
      <c r="P1" s="322" t="s">
        <v>23</v>
      </c>
      <c r="Q1" s="323"/>
      <c r="R1" s="319" t="s">
        <v>24</v>
      </c>
      <c r="S1" s="320"/>
      <c r="T1" s="321"/>
      <c r="U1" s="319" t="s">
        <v>25</v>
      </c>
      <c r="V1" s="320"/>
      <c r="W1" s="321"/>
      <c r="X1" s="322" t="s">
        <v>26</v>
      </c>
      <c r="Y1" s="324"/>
      <c r="Z1" s="323"/>
      <c r="AA1" s="322" t="s">
        <v>27</v>
      </c>
      <c r="AB1" s="323"/>
      <c r="AC1" s="319" t="s">
        <v>28</v>
      </c>
      <c r="AD1" s="320"/>
      <c r="AE1" s="321"/>
      <c r="AF1" s="319" t="s">
        <v>29</v>
      </c>
      <c r="AG1" s="320"/>
      <c r="AH1" s="321"/>
      <c r="AI1" s="319" t="s">
        <v>30</v>
      </c>
      <c r="AJ1" s="320"/>
      <c r="AK1" s="321"/>
      <c r="AL1" s="322" t="s">
        <v>31</v>
      </c>
      <c r="AM1" s="323"/>
      <c r="AN1" s="319" t="s">
        <v>32</v>
      </c>
      <c r="AO1" s="320"/>
      <c r="AP1" s="321"/>
      <c r="AQ1" s="319" t="s">
        <v>33</v>
      </c>
      <c r="AR1" s="320"/>
      <c r="AS1" s="321"/>
      <c r="AT1" s="319" t="s">
        <v>34</v>
      </c>
      <c r="AU1" s="320"/>
      <c r="AV1" s="321"/>
    </row>
    <row r="2" spans="1:48" ht="39" customHeight="1">
      <c r="A2" s="326"/>
      <c r="B2" s="326"/>
      <c r="C2" s="327"/>
      <c r="D2" s="10" t="s">
        <v>47</v>
      </c>
      <c r="E2" s="10" t="s">
        <v>48</v>
      </c>
      <c r="F2" s="10" t="s">
        <v>19</v>
      </c>
      <c r="G2" s="2" t="s">
        <v>20</v>
      </c>
      <c r="H2" s="2" t="s">
        <v>21</v>
      </c>
      <c r="I2" s="2" t="s">
        <v>19</v>
      </c>
      <c r="J2" s="2" t="s">
        <v>20</v>
      </c>
      <c r="K2" s="2" t="s">
        <v>21</v>
      </c>
      <c r="L2" s="2" t="s">
        <v>19</v>
      </c>
      <c r="M2" s="2" t="s">
        <v>20</v>
      </c>
      <c r="N2" s="2" t="s">
        <v>21</v>
      </c>
      <c r="O2" s="2" t="s">
        <v>19</v>
      </c>
      <c r="P2" s="3" t="s">
        <v>21</v>
      </c>
      <c r="Q2" s="3" t="s">
        <v>19</v>
      </c>
      <c r="R2" s="2" t="s">
        <v>20</v>
      </c>
      <c r="S2" s="2" t="s">
        <v>21</v>
      </c>
      <c r="T2" s="2" t="s">
        <v>19</v>
      </c>
      <c r="U2" s="2" t="s">
        <v>20</v>
      </c>
      <c r="V2" s="2" t="s">
        <v>21</v>
      </c>
      <c r="W2" s="2" t="s">
        <v>19</v>
      </c>
      <c r="X2" s="3" t="s">
        <v>20</v>
      </c>
      <c r="Y2" s="3" t="s">
        <v>21</v>
      </c>
      <c r="Z2" s="3" t="s">
        <v>19</v>
      </c>
      <c r="AA2" s="3" t="s">
        <v>21</v>
      </c>
      <c r="AB2" s="3" t="s">
        <v>19</v>
      </c>
      <c r="AC2" s="2" t="s">
        <v>20</v>
      </c>
      <c r="AD2" s="2" t="s">
        <v>21</v>
      </c>
      <c r="AE2" s="2" t="s">
        <v>19</v>
      </c>
      <c r="AF2" s="2" t="s">
        <v>20</v>
      </c>
      <c r="AG2" s="2" t="s">
        <v>21</v>
      </c>
      <c r="AH2" s="2" t="s">
        <v>19</v>
      </c>
      <c r="AI2" s="2" t="s">
        <v>20</v>
      </c>
      <c r="AJ2" s="2" t="s">
        <v>21</v>
      </c>
      <c r="AK2" s="2" t="s">
        <v>19</v>
      </c>
      <c r="AL2" s="3" t="s">
        <v>21</v>
      </c>
      <c r="AM2" s="3" t="s">
        <v>19</v>
      </c>
      <c r="AN2" s="2" t="s">
        <v>20</v>
      </c>
      <c r="AO2" s="2" t="s">
        <v>21</v>
      </c>
      <c r="AP2" s="2" t="s">
        <v>19</v>
      </c>
      <c r="AQ2" s="2" t="s">
        <v>20</v>
      </c>
      <c r="AR2" s="2" t="s">
        <v>21</v>
      </c>
      <c r="AS2" s="2" t="s">
        <v>19</v>
      </c>
      <c r="AT2" s="2" t="s">
        <v>20</v>
      </c>
      <c r="AU2" s="2" t="s">
        <v>21</v>
      </c>
      <c r="AV2" s="2" t="s">
        <v>19</v>
      </c>
    </row>
    <row r="3" spans="1:48">
      <c r="A3" s="327" t="s">
        <v>82</v>
      </c>
      <c r="B3" s="327"/>
      <c r="C3" s="4" t="s">
        <v>35</v>
      </c>
      <c r="D3" s="11" t="e">
        <f>#REF!</f>
        <v>#REF!</v>
      </c>
      <c r="E3" s="11" t="e">
        <f>#REF!</f>
        <v>#REF!</v>
      </c>
      <c r="F3" s="29" t="e">
        <f>#REF!</f>
        <v>#REF!</v>
      </c>
      <c r="G3" s="29" t="e">
        <f>#REF!</f>
        <v>#REF!</v>
      </c>
      <c r="H3" s="29" t="e">
        <f>#REF!</f>
        <v>#REF!</v>
      </c>
      <c r="I3" s="29" t="e">
        <f>#REF!</f>
        <v>#REF!</v>
      </c>
      <c r="J3" s="29" t="e">
        <f>#REF!</f>
        <v>#REF!</v>
      </c>
      <c r="K3" s="29" t="e">
        <f>#REF!</f>
        <v>#REF!</v>
      </c>
      <c r="L3" s="29" t="e">
        <f>#REF!</f>
        <v>#REF!</v>
      </c>
      <c r="M3" s="29" t="e">
        <f>#REF!</f>
        <v>#REF!</v>
      </c>
      <c r="N3" s="29" t="e">
        <f>#REF!</f>
        <v>#REF!</v>
      </c>
      <c r="O3" s="29" t="e">
        <f>#REF!</f>
        <v>#REF!</v>
      </c>
      <c r="P3" s="29" t="e">
        <f>#REF!</f>
        <v>#REF!</v>
      </c>
      <c r="Q3" s="29" t="e">
        <f>#REF!</f>
        <v>#REF!</v>
      </c>
      <c r="R3" s="29" t="e">
        <f>#REF!</f>
        <v>#REF!</v>
      </c>
      <c r="S3" s="29" t="e">
        <f>#REF!</f>
        <v>#REF!</v>
      </c>
      <c r="T3" s="29" t="e">
        <f>#REF!</f>
        <v>#REF!</v>
      </c>
      <c r="U3" s="29" t="e">
        <f>#REF!</f>
        <v>#REF!</v>
      </c>
      <c r="V3" s="29" t="e">
        <f>#REF!</f>
        <v>#REF!</v>
      </c>
      <c r="W3" s="29" t="e">
        <f>#REF!</f>
        <v>#REF!</v>
      </c>
      <c r="X3" s="29" t="e">
        <f>#REF!</f>
        <v>#REF!</v>
      </c>
      <c r="Y3" s="29" t="e">
        <f>#REF!</f>
        <v>#REF!</v>
      </c>
      <c r="Z3" s="29" t="e">
        <f>#REF!</f>
        <v>#REF!</v>
      </c>
      <c r="AA3" s="29" t="e">
        <f>#REF!</f>
        <v>#REF!</v>
      </c>
      <c r="AB3" s="29" t="e">
        <f>#REF!</f>
        <v>#REF!</v>
      </c>
      <c r="AC3" s="29" t="e">
        <f>#REF!</f>
        <v>#REF!</v>
      </c>
      <c r="AD3" s="29" t="e">
        <f>#REF!</f>
        <v>#REF!</v>
      </c>
      <c r="AE3" s="29" t="e">
        <f>#REF!</f>
        <v>#REF!</v>
      </c>
      <c r="AF3" s="29" t="e">
        <f>#REF!</f>
        <v>#REF!</v>
      </c>
      <c r="AG3" s="29" t="e">
        <f>#REF!</f>
        <v>#REF!</v>
      </c>
      <c r="AH3" s="29" t="e">
        <f>#REF!</f>
        <v>#REF!</v>
      </c>
      <c r="AI3" s="29" t="e">
        <f>#REF!</f>
        <v>#REF!</v>
      </c>
      <c r="AJ3" s="29" t="e">
        <f>#REF!</f>
        <v>#REF!</v>
      </c>
      <c r="AK3" s="29" t="e">
        <f>#REF!</f>
        <v>#REF!</v>
      </c>
      <c r="AL3" s="29" t="e">
        <f>#REF!</f>
        <v>#REF!</v>
      </c>
      <c r="AM3" s="29" t="e">
        <f>#REF!</f>
        <v>#REF!</v>
      </c>
      <c r="AN3" s="29" t="e">
        <f>#REF!</f>
        <v>#REF!</v>
      </c>
      <c r="AO3" s="29" t="e">
        <f>#REF!</f>
        <v>#REF!</v>
      </c>
      <c r="AP3" s="29" t="e">
        <f>#REF!</f>
        <v>#REF!</v>
      </c>
      <c r="AQ3" s="29" t="e">
        <f>#REF!</f>
        <v>#REF!</v>
      </c>
      <c r="AR3" s="29" t="e">
        <f>#REF!</f>
        <v>#REF!</v>
      </c>
      <c r="AS3" s="29" t="e">
        <f>#REF!</f>
        <v>#REF!</v>
      </c>
      <c r="AT3" s="29" t="e">
        <f>#REF!</f>
        <v>#REF!</v>
      </c>
      <c r="AU3" s="29" t="e">
        <f>#REF!</f>
        <v>#REF!</v>
      </c>
      <c r="AV3" s="29" t="e">
        <f>#REF!</f>
        <v>#REF!</v>
      </c>
    </row>
    <row r="4" spans="1:48">
      <c r="A4" s="327"/>
      <c r="B4" s="327"/>
      <c r="C4" s="5" t="s">
        <v>36</v>
      </c>
      <c r="D4" s="6"/>
      <c r="E4" s="6"/>
      <c r="F4" s="6"/>
      <c r="G4" s="6"/>
      <c r="H4" s="6"/>
      <c r="I4" s="6"/>
      <c r="J4" s="6"/>
      <c r="K4" s="6"/>
      <c r="L4" s="6"/>
      <c r="M4" s="6"/>
      <c r="N4" s="6"/>
      <c r="O4" s="6"/>
      <c r="P4" s="7"/>
      <c r="Q4" s="7"/>
      <c r="R4" s="6"/>
      <c r="S4" s="6"/>
      <c r="T4" s="6"/>
      <c r="U4" s="6"/>
      <c r="V4" s="6"/>
      <c r="W4" s="6"/>
      <c r="X4" s="7"/>
      <c r="Y4" s="7"/>
      <c r="Z4" s="7"/>
      <c r="AA4" s="7"/>
      <c r="AB4" s="7"/>
      <c r="AC4" s="6"/>
      <c r="AD4" s="6"/>
      <c r="AE4" s="6"/>
      <c r="AF4" s="6"/>
      <c r="AG4" s="6"/>
      <c r="AH4" s="6"/>
      <c r="AI4" s="6"/>
      <c r="AJ4" s="6"/>
      <c r="AK4" s="6"/>
      <c r="AL4" s="7"/>
      <c r="AM4" s="7"/>
      <c r="AN4" s="6"/>
      <c r="AO4" s="6"/>
      <c r="AP4" s="6"/>
      <c r="AQ4" s="6"/>
      <c r="AR4" s="6"/>
      <c r="AS4" s="6"/>
      <c r="AT4" s="6"/>
      <c r="AU4" s="6"/>
      <c r="AV4" s="6"/>
    </row>
    <row r="5" spans="1:48" ht="32.25" customHeight="1">
      <c r="A5" s="327"/>
      <c r="B5" s="327"/>
      <c r="C5" s="8" t="s">
        <v>37</v>
      </c>
      <c r="D5" s="9" t="e">
        <f>#REF!</f>
        <v>#REF!</v>
      </c>
      <c r="E5" s="9" t="e">
        <f>#REF!</f>
        <v>#REF!</v>
      </c>
      <c r="F5" s="9" t="e">
        <f>#REF!</f>
        <v>#REF!</v>
      </c>
      <c r="G5" s="9" t="e">
        <f>#REF!</f>
        <v>#REF!</v>
      </c>
      <c r="H5" s="9" t="e">
        <f>#REF!</f>
        <v>#REF!</v>
      </c>
      <c r="I5" s="9" t="e">
        <f>#REF!</f>
        <v>#REF!</v>
      </c>
      <c r="J5" s="9" t="e">
        <f>#REF!</f>
        <v>#REF!</v>
      </c>
      <c r="K5" s="9" t="e">
        <f>#REF!</f>
        <v>#REF!</v>
      </c>
      <c r="L5" s="9" t="e">
        <f>#REF!</f>
        <v>#REF!</v>
      </c>
      <c r="M5" s="9" t="e">
        <f>#REF!</f>
        <v>#REF!</v>
      </c>
      <c r="N5" s="9" t="e">
        <f>#REF!</f>
        <v>#REF!</v>
      </c>
      <c r="O5" s="9" t="e">
        <f>#REF!</f>
        <v>#REF!</v>
      </c>
      <c r="P5" s="9" t="e">
        <f>#REF!</f>
        <v>#REF!</v>
      </c>
      <c r="Q5" s="9" t="e">
        <f>#REF!</f>
        <v>#REF!</v>
      </c>
      <c r="R5" s="9" t="e">
        <f>#REF!</f>
        <v>#REF!</v>
      </c>
      <c r="S5" s="9" t="e">
        <f>#REF!</f>
        <v>#REF!</v>
      </c>
      <c r="T5" s="9" t="e">
        <f>#REF!</f>
        <v>#REF!</v>
      </c>
      <c r="U5" s="9" t="e">
        <f>#REF!</f>
        <v>#REF!</v>
      </c>
      <c r="V5" s="9" t="e">
        <f>#REF!</f>
        <v>#REF!</v>
      </c>
      <c r="W5" s="9" t="e">
        <f>#REF!</f>
        <v>#REF!</v>
      </c>
      <c r="X5" s="9" t="e">
        <f>#REF!</f>
        <v>#REF!</v>
      </c>
      <c r="Y5" s="9" t="e">
        <f>#REF!</f>
        <v>#REF!</v>
      </c>
      <c r="Z5" s="9" t="e">
        <f>#REF!</f>
        <v>#REF!</v>
      </c>
      <c r="AA5" s="9" t="e">
        <f>#REF!</f>
        <v>#REF!</v>
      </c>
      <c r="AB5" s="9" t="e">
        <f>#REF!</f>
        <v>#REF!</v>
      </c>
      <c r="AC5" s="9" t="e">
        <f>#REF!</f>
        <v>#REF!</v>
      </c>
      <c r="AD5" s="9" t="e">
        <f>#REF!</f>
        <v>#REF!</v>
      </c>
      <c r="AE5" s="9" t="e">
        <f>#REF!</f>
        <v>#REF!</v>
      </c>
      <c r="AF5" s="9" t="e">
        <f>#REF!</f>
        <v>#REF!</v>
      </c>
      <c r="AG5" s="9" t="e">
        <f>#REF!</f>
        <v>#REF!</v>
      </c>
      <c r="AH5" s="9" t="e">
        <f>#REF!</f>
        <v>#REF!</v>
      </c>
      <c r="AI5" s="9" t="e">
        <f>#REF!</f>
        <v>#REF!</v>
      </c>
      <c r="AJ5" s="9" t="e">
        <f>#REF!</f>
        <v>#REF!</v>
      </c>
      <c r="AK5" s="9" t="e">
        <f>#REF!</f>
        <v>#REF!</v>
      </c>
      <c r="AL5" s="9" t="e">
        <f>#REF!</f>
        <v>#REF!</v>
      </c>
      <c r="AM5" s="9" t="e">
        <f>#REF!</f>
        <v>#REF!</v>
      </c>
      <c r="AN5" s="9" t="e">
        <f>#REF!</f>
        <v>#REF!</v>
      </c>
      <c r="AO5" s="9" t="e">
        <f>#REF!</f>
        <v>#REF!</v>
      </c>
      <c r="AP5" s="9" t="e">
        <f>#REF!</f>
        <v>#REF!</v>
      </c>
      <c r="AQ5" s="9" t="e">
        <f>#REF!</f>
        <v>#REF!</v>
      </c>
      <c r="AR5" s="9" t="e">
        <f>#REF!</f>
        <v>#REF!</v>
      </c>
      <c r="AS5" s="9" t="e">
        <f>#REF!</f>
        <v>#REF!</v>
      </c>
      <c r="AT5" s="9" t="e">
        <f>#REF!</f>
        <v>#REF!</v>
      </c>
      <c r="AU5" s="9" t="e">
        <f>#REF!</f>
        <v>#REF!</v>
      </c>
      <c r="AV5" s="9" t="e">
        <f>#REF!</f>
        <v>#REF!</v>
      </c>
    </row>
    <row r="6" spans="1:48" ht="25.5">
      <c r="A6" s="327"/>
      <c r="B6" s="327"/>
      <c r="C6" s="8" t="s">
        <v>2</v>
      </c>
      <c r="D6" s="9" t="e">
        <f>#REF!</f>
        <v>#REF!</v>
      </c>
      <c r="E6" s="9" t="e">
        <f>#REF!</f>
        <v>#REF!</v>
      </c>
      <c r="F6" s="9" t="e">
        <f>#REF!</f>
        <v>#REF!</v>
      </c>
      <c r="G6" s="9" t="e">
        <f>#REF!</f>
        <v>#REF!</v>
      </c>
      <c r="H6" s="9" t="e">
        <f>#REF!</f>
        <v>#REF!</v>
      </c>
      <c r="I6" s="9" t="e">
        <f>#REF!</f>
        <v>#REF!</v>
      </c>
      <c r="J6" s="9" t="e">
        <f>#REF!</f>
        <v>#REF!</v>
      </c>
      <c r="K6" s="9" t="e">
        <f>#REF!</f>
        <v>#REF!</v>
      </c>
      <c r="L6" s="9" t="e">
        <f>#REF!</f>
        <v>#REF!</v>
      </c>
      <c r="M6" s="9" t="e">
        <f>#REF!</f>
        <v>#REF!</v>
      </c>
      <c r="N6" s="9" t="e">
        <f>#REF!</f>
        <v>#REF!</v>
      </c>
      <c r="O6" s="9" t="e">
        <f>#REF!</f>
        <v>#REF!</v>
      </c>
      <c r="P6" s="9" t="e">
        <f>#REF!</f>
        <v>#REF!</v>
      </c>
      <c r="Q6" s="9" t="e">
        <f>#REF!</f>
        <v>#REF!</v>
      </c>
      <c r="R6" s="9" t="e">
        <f>#REF!</f>
        <v>#REF!</v>
      </c>
      <c r="S6" s="9" t="e">
        <f>#REF!</f>
        <v>#REF!</v>
      </c>
      <c r="T6" s="9" t="e">
        <f>#REF!</f>
        <v>#REF!</v>
      </c>
      <c r="U6" s="9" t="e">
        <f>#REF!</f>
        <v>#REF!</v>
      </c>
      <c r="V6" s="9" t="e">
        <f>#REF!</f>
        <v>#REF!</v>
      </c>
      <c r="W6" s="9" t="e">
        <f>#REF!</f>
        <v>#REF!</v>
      </c>
      <c r="X6" s="9" t="e">
        <f>#REF!</f>
        <v>#REF!</v>
      </c>
      <c r="Y6" s="9" t="e">
        <f>#REF!</f>
        <v>#REF!</v>
      </c>
      <c r="Z6" s="9" t="e">
        <f>#REF!</f>
        <v>#REF!</v>
      </c>
      <c r="AA6" s="9" t="e">
        <f>#REF!</f>
        <v>#REF!</v>
      </c>
      <c r="AB6" s="9" t="e">
        <f>#REF!</f>
        <v>#REF!</v>
      </c>
      <c r="AC6" s="9" t="e">
        <f>#REF!</f>
        <v>#REF!</v>
      </c>
      <c r="AD6" s="9" t="e">
        <f>#REF!</f>
        <v>#REF!</v>
      </c>
      <c r="AE6" s="9" t="e">
        <f>#REF!</f>
        <v>#REF!</v>
      </c>
      <c r="AF6" s="9" t="e">
        <f>#REF!</f>
        <v>#REF!</v>
      </c>
      <c r="AG6" s="9" t="e">
        <f>#REF!</f>
        <v>#REF!</v>
      </c>
      <c r="AH6" s="9" t="e">
        <f>#REF!</f>
        <v>#REF!</v>
      </c>
      <c r="AI6" s="9" t="e">
        <f>#REF!</f>
        <v>#REF!</v>
      </c>
      <c r="AJ6" s="9" t="e">
        <f>#REF!</f>
        <v>#REF!</v>
      </c>
      <c r="AK6" s="9" t="e">
        <f>#REF!</f>
        <v>#REF!</v>
      </c>
      <c r="AL6" s="9" t="e">
        <f>#REF!</f>
        <v>#REF!</v>
      </c>
      <c r="AM6" s="9" t="e">
        <f>#REF!</f>
        <v>#REF!</v>
      </c>
      <c r="AN6" s="9" t="e">
        <f>#REF!</f>
        <v>#REF!</v>
      </c>
      <c r="AO6" s="9" t="e">
        <f>#REF!</f>
        <v>#REF!</v>
      </c>
      <c r="AP6" s="9" t="e">
        <f>#REF!</f>
        <v>#REF!</v>
      </c>
      <c r="AQ6" s="9" t="e">
        <f>#REF!</f>
        <v>#REF!</v>
      </c>
      <c r="AR6" s="9" t="e">
        <f>#REF!</f>
        <v>#REF!</v>
      </c>
      <c r="AS6" s="9" t="e">
        <f>#REF!</f>
        <v>#REF!</v>
      </c>
      <c r="AT6" s="9" t="e">
        <f>#REF!</f>
        <v>#REF!</v>
      </c>
      <c r="AU6" s="9" t="e">
        <f>#REF!</f>
        <v>#REF!</v>
      </c>
      <c r="AV6" s="9" t="e">
        <f>#REF!</f>
        <v>#REF!</v>
      </c>
    </row>
    <row r="7" spans="1:48">
      <c r="A7" s="327"/>
      <c r="B7" s="327"/>
      <c r="C7" s="8" t="s">
        <v>43</v>
      </c>
      <c r="D7" s="9" t="e">
        <f>#REF!</f>
        <v>#REF!</v>
      </c>
      <c r="E7" s="9" t="e">
        <f>#REF!</f>
        <v>#REF!</v>
      </c>
      <c r="F7" s="9" t="e">
        <f>#REF!</f>
        <v>#REF!</v>
      </c>
      <c r="G7" s="9" t="e">
        <f>#REF!</f>
        <v>#REF!</v>
      </c>
      <c r="H7" s="9" t="e">
        <f>#REF!</f>
        <v>#REF!</v>
      </c>
      <c r="I7" s="9" t="e">
        <f>#REF!</f>
        <v>#REF!</v>
      </c>
      <c r="J7" s="9" t="e">
        <f>#REF!</f>
        <v>#REF!</v>
      </c>
      <c r="K7" s="9" t="e">
        <f>#REF!</f>
        <v>#REF!</v>
      </c>
      <c r="L7" s="9" t="e">
        <f>#REF!</f>
        <v>#REF!</v>
      </c>
      <c r="M7" s="9" t="e">
        <f>#REF!</f>
        <v>#REF!</v>
      </c>
      <c r="N7" s="9" t="e">
        <f>#REF!</f>
        <v>#REF!</v>
      </c>
      <c r="O7" s="9" t="e">
        <f>#REF!</f>
        <v>#REF!</v>
      </c>
      <c r="P7" s="9" t="e">
        <f>#REF!</f>
        <v>#REF!</v>
      </c>
      <c r="Q7" s="9" t="e">
        <f>#REF!</f>
        <v>#REF!</v>
      </c>
      <c r="R7" s="9" t="e">
        <f>#REF!</f>
        <v>#REF!</v>
      </c>
      <c r="S7" s="9" t="e">
        <f>#REF!</f>
        <v>#REF!</v>
      </c>
      <c r="T7" s="9" t="e">
        <f>#REF!</f>
        <v>#REF!</v>
      </c>
      <c r="U7" s="9" t="e">
        <f>#REF!</f>
        <v>#REF!</v>
      </c>
      <c r="V7" s="9" t="e">
        <f>#REF!</f>
        <v>#REF!</v>
      </c>
      <c r="W7" s="9" t="e">
        <f>#REF!</f>
        <v>#REF!</v>
      </c>
      <c r="X7" s="9" t="e">
        <f>#REF!</f>
        <v>#REF!</v>
      </c>
      <c r="Y7" s="9" t="e">
        <f>#REF!</f>
        <v>#REF!</v>
      </c>
      <c r="Z7" s="9" t="e">
        <f>#REF!</f>
        <v>#REF!</v>
      </c>
      <c r="AA7" s="9" t="e">
        <f>#REF!</f>
        <v>#REF!</v>
      </c>
      <c r="AB7" s="9" t="e">
        <f>#REF!</f>
        <v>#REF!</v>
      </c>
      <c r="AC7" s="9" t="e">
        <f>#REF!</f>
        <v>#REF!</v>
      </c>
      <c r="AD7" s="9" t="e">
        <f>#REF!</f>
        <v>#REF!</v>
      </c>
      <c r="AE7" s="9" t="e">
        <f>#REF!</f>
        <v>#REF!</v>
      </c>
      <c r="AF7" s="9" t="e">
        <f>#REF!</f>
        <v>#REF!</v>
      </c>
      <c r="AG7" s="9" t="e">
        <f>#REF!</f>
        <v>#REF!</v>
      </c>
      <c r="AH7" s="9" t="e">
        <f>#REF!</f>
        <v>#REF!</v>
      </c>
      <c r="AI7" s="9" t="e">
        <f>#REF!</f>
        <v>#REF!</v>
      </c>
      <c r="AJ7" s="9" t="e">
        <f>#REF!</f>
        <v>#REF!</v>
      </c>
      <c r="AK7" s="9" t="e">
        <f>#REF!</f>
        <v>#REF!</v>
      </c>
      <c r="AL7" s="9" t="e">
        <f>#REF!</f>
        <v>#REF!</v>
      </c>
      <c r="AM7" s="9" t="e">
        <f>#REF!</f>
        <v>#REF!</v>
      </c>
      <c r="AN7" s="9" t="e">
        <f>#REF!</f>
        <v>#REF!</v>
      </c>
      <c r="AO7" s="9" t="e">
        <f>#REF!</f>
        <v>#REF!</v>
      </c>
      <c r="AP7" s="9" t="e">
        <f>#REF!</f>
        <v>#REF!</v>
      </c>
      <c r="AQ7" s="9" t="e">
        <f>#REF!</f>
        <v>#REF!</v>
      </c>
      <c r="AR7" s="9" t="e">
        <f>#REF!</f>
        <v>#REF!</v>
      </c>
      <c r="AS7" s="9" t="e">
        <f>#REF!</f>
        <v>#REF!</v>
      </c>
      <c r="AT7" s="9" t="e">
        <f>#REF!</f>
        <v>#REF!</v>
      </c>
      <c r="AU7" s="9" t="e">
        <f>#REF!</f>
        <v>#REF!</v>
      </c>
      <c r="AV7" s="9" t="e">
        <f>#REF!</f>
        <v>#REF!</v>
      </c>
    </row>
    <row r="8" spans="1:48" ht="25.5">
      <c r="A8" s="327"/>
      <c r="B8" s="327"/>
      <c r="C8" s="8" t="s">
        <v>38</v>
      </c>
      <c r="D8" s="9" t="e">
        <f>#REF!</f>
        <v>#REF!</v>
      </c>
      <c r="E8" s="9" t="e">
        <f>#REF!</f>
        <v>#REF!</v>
      </c>
      <c r="F8" s="9" t="e">
        <f>#REF!</f>
        <v>#REF!</v>
      </c>
      <c r="G8" s="9" t="e">
        <f>#REF!</f>
        <v>#REF!</v>
      </c>
      <c r="H8" s="9" t="e">
        <f>#REF!</f>
        <v>#REF!</v>
      </c>
      <c r="I8" s="9" t="e">
        <f>#REF!</f>
        <v>#REF!</v>
      </c>
      <c r="J8" s="9" t="e">
        <f>#REF!</f>
        <v>#REF!</v>
      </c>
      <c r="K8" s="9" t="e">
        <f>#REF!</f>
        <v>#REF!</v>
      </c>
      <c r="L8" s="9" t="e">
        <f>#REF!</f>
        <v>#REF!</v>
      </c>
      <c r="M8" s="9" t="e">
        <f>#REF!</f>
        <v>#REF!</v>
      </c>
      <c r="N8" s="9" t="e">
        <f>#REF!</f>
        <v>#REF!</v>
      </c>
      <c r="O8" s="9" t="e">
        <f>#REF!</f>
        <v>#REF!</v>
      </c>
      <c r="P8" s="9" t="e">
        <f>#REF!</f>
        <v>#REF!</v>
      </c>
      <c r="Q8" s="9" t="e">
        <f>#REF!</f>
        <v>#REF!</v>
      </c>
      <c r="R8" s="9" t="e">
        <f>#REF!</f>
        <v>#REF!</v>
      </c>
      <c r="S8" s="9" t="e">
        <f>#REF!</f>
        <v>#REF!</v>
      </c>
      <c r="T8" s="9" t="e">
        <f>#REF!</f>
        <v>#REF!</v>
      </c>
      <c r="U8" s="9" t="e">
        <f>#REF!</f>
        <v>#REF!</v>
      </c>
      <c r="V8" s="9" t="e">
        <f>#REF!</f>
        <v>#REF!</v>
      </c>
      <c r="W8" s="9" t="e">
        <f>#REF!</f>
        <v>#REF!</v>
      </c>
      <c r="X8" s="9" t="e">
        <f>#REF!</f>
        <v>#REF!</v>
      </c>
      <c r="Y8" s="9" t="e">
        <f>#REF!</f>
        <v>#REF!</v>
      </c>
      <c r="Z8" s="9" t="e">
        <f>#REF!</f>
        <v>#REF!</v>
      </c>
      <c r="AA8" s="9" t="e">
        <f>#REF!</f>
        <v>#REF!</v>
      </c>
      <c r="AB8" s="9" t="e">
        <f>#REF!</f>
        <v>#REF!</v>
      </c>
      <c r="AC8" s="9" t="e">
        <f>#REF!</f>
        <v>#REF!</v>
      </c>
      <c r="AD8" s="9" t="e">
        <f>#REF!</f>
        <v>#REF!</v>
      </c>
      <c r="AE8" s="9" t="e">
        <f>#REF!</f>
        <v>#REF!</v>
      </c>
      <c r="AF8" s="9" t="e">
        <f>#REF!</f>
        <v>#REF!</v>
      </c>
      <c r="AG8" s="9" t="e">
        <f>#REF!</f>
        <v>#REF!</v>
      </c>
      <c r="AH8" s="9" t="e">
        <f>#REF!</f>
        <v>#REF!</v>
      </c>
      <c r="AI8" s="9" t="e">
        <f>#REF!</f>
        <v>#REF!</v>
      </c>
      <c r="AJ8" s="9" t="e">
        <f>#REF!</f>
        <v>#REF!</v>
      </c>
      <c r="AK8" s="9" t="e">
        <f>#REF!</f>
        <v>#REF!</v>
      </c>
      <c r="AL8" s="9" t="e">
        <f>#REF!</f>
        <v>#REF!</v>
      </c>
      <c r="AM8" s="9" t="e">
        <f>#REF!</f>
        <v>#REF!</v>
      </c>
      <c r="AN8" s="9" t="e">
        <f>#REF!</f>
        <v>#REF!</v>
      </c>
      <c r="AO8" s="9" t="e">
        <f>#REF!</f>
        <v>#REF!</v>
      </c>
      <c r="AP8" s="9" t="e">
        <f>#REF!</f>
        <v>#REF!</v>
      </c>
      <c r="AQ8" s="9" t="e">
        <f>#REF!</f>
        <v>#REF!</v>
      </c>
      <c r="AR8" s="9" t="e">
        <f>#REF!</f>
        <v>#REF!</v>
      </c>
      <c r="AS8" s="9" t="e">
        <f>#REF!</f>
        <v>#REF!</v>
      </c>
      <c r="AT8" s="9" t="e">
        <f>#REF!</f>
        <v>#REF!</v>
      </c>
      <c r="AU8" s="9" t="e">
        <f>#REF!</f>
        <v>#REF!</v>
      </c>
      <c r="AV8" s="9" t="e">
        <f>#REF!</f>
        <v>#REF!</v>
      </c>
    </row>
    <row r="9" spans="1:48" ht="25.5">
      <c r="A9" s="327"/>
      <c r="B9" s="327"/>
      <c r="C9" s="8" t="s">
        <v>42</v>
      </c>
      <c r="D9" s="9" t="e">
        <f>#REF!</f>
        <v>#REF!</v>
      </c>
      <c r="E9" s="9" t="e">
        <f>#REF!</f>
        <v>#REF!</v>
      </c>
      <c r="F9" s="9" t="e">
        <f>#REF!</f>
        <v>#REF!</v>
      </c>
      <c r="G9" s="9" t="e">
        <f>#REF!</f>
        <v>#REF!</v>
      </c>
      <c r="H9" s="9" t="e">
        <f>#REF!</f>
        <v>#REF!</v>
      </c>
      <c r="I9" s="9" t="e">
        <f>#REF!</f>
        <v>#REF!</v>
      </c>
      <c r="J9" s="9" t="e">
        <f>#REF!</f>
        <v>#REF!</v>
      </c>
      <c r="K9" s="9" t="e">
        <f>#REF!</f>
        <v>#REF!</v>
      </c>
      <c r="L9" s="9" t="e">
        <f>#REF!</f>
        <v>#REF!</v>
      </c>
      <c r="M9" s="9" t="e">
        <f>#REF!</f>
        <v>#REF!</v>
      </c>
      <c r="N9" s="9" t="e">
        <f>#REF!</f>
        <v>#REF!</v>
      </c>
      <c r="O9" s="9" t="e">
        <f>#REF!</f>
        <v>#REF!</v>
      </c>
      <c r="P9" s="9" t="e">
        <f>#REF!</f>
        <v>#REF!</v>
      </c>
      <c r="Q9" s="9" t="e">
        <f>#REF!</f>
        <v>#REF!</v>
      </c>
      <c r="R9" s="9" t="e">
        <f>#REF!</f>
        <v>#REF!</v>
      </c>
      <c r="S9" s="9" t="e">
        <f>#REF!</f>
        <v>#REF!</v>
      </c>
      <c r="T9" s="9" t="e">
        <f>#REF!</f>
        <v>#REF!</v>
      </c>
      <c r="U9" s="9" t="e">
        <f>#REF!</f>
        <v>#REF!</v>
      </c>
      <c r="V9" s="9" t="e">
        <f>#REF!</f>
        <v>#REF!</v>
      </c>
      <c r="W9" s="9" t="e">
        <f>#REF!</f>
        <v>#REF!</v>
      </c>
      <c r="X9" s="9" t="e">
        <f>#REF!</f>
        <v>#REF!</v>
      </c>
      <c r="Y9" s="9" t="e">
        <f>#REF!</f>
        <v>#REF!</v>
      </c>
      <c r="Z9" s="9" t="e">
        <f>#REF!</f>
        <v>#REF!</v>
      </c>
      <c r="AA9" s="9" t="e">
        <f>#REF!</f>
        <v>#REF!</v>
      </c>
      <c r="AB9" s="9" t="e">
        <f>#REF!</f>
        <v>#REF!</v>
      </c>
      <c r="AC9" s="9" t="e">
        <f>#REF!</f>
        <v>#REF!</v>
      </c>
      <c r="AD9" s="9" t="e">
        <f>#REF!</f>
        <v>#REF!</v>
      </c>
      <c r="AE9" s="9" t="e">
        <f>#REF!</f>
        <v>#REF!</v>
      </c>
      <c r="AF9" s="9" t="e">
        <f>#REF!</f>
        <v>#REF!</v>
      </c>
      <c r="AG9" s="9" t="e">
        <f>#REF!</f>
        <v>#REF!</v>
      </c>
      <c r="AH9" s="9" t="e">
        <f>#REF!</f>
        <v>#REF!</v>
      </c>
      <c r="AI9" s="9" t="e">
        <f>#REF!</f>
        <v>#REF!</v>
      </c>
      <c r="AJ9" s="9" t="e">
        <f>#REF!</f>
        <v>#REF!</v>
      </c>
      <c r="AK9" s="9" t="e">
        <f>#REF!</f>
        <v>#REF!</v>
      </c>
      <c r="AL9" s="9" t="e">
        <f>#REF!</f>
        <v>#REF!</v>
      </c>
      <c r="AM9" s="9" t="e">
        <f>#REF!</f>
        <v>#REF!</v>
      </c>
      <c r="AN9" s="9" t="e">
        <f>#REF!</f>
        <v>#REF!</v>
      </c>
      <c r="AO9" s="9" t="e">
        <f>#REF!</f>
        <v>#REF!</v>
      </c>
      <c r="AP9" s="9" t="e">
        <f>#REF!</f>
        <v>#REF!</v>
      </c>
      <c r="AQ9" s="9" t="e">
        <f>#REF!</f>
        <v>#REF!</v>
      </c>
      <c r="AR9" s="9" t="e">
        <f>#REF!</f>
        <v>#REF!</v>
      </c>
      <c r="AS9" s="9" t="e">
        <f>#REF!</f>
        <v>#REF!</v>
      </c>
      <c r="AT9" s="9" t="e">
        <f>#REF!</f>
        <v>#REF!</v>
      </c>
      <c r="AU9" s="9" t="e">
        <f>#REF!</f>
        <v>#REF!</v>
      </c>
      <c r="AV9" s="9" t="e">
        <f>#REF!</f>
        <v>#REF!</v>
      </c>
    </row>
  </sheetData>
  <mergeCells count="19">
    <mergeCell ref="A1:B2"/>
    <mergeCell ref="C1:C2"/>
    <mergeCell ref="A3:B9"/>
    <mergeCell ref="D1:F1"/>
    <mergeCell ref="R1:T1"/>
    <mergeCell ref="AT1:AV1"/>
    <mergeCell ref="G1:I1"/>
    <mergeCell ref="J1:L1"/>
    <mergeCell ref="M1:O1"/>
    <mergeCell ref="P1:Q1"/>
    <mergeCell ref="AF1:AH1"/>
    <mergeCell ref="AI1:AK1"/>
    <mergeCell ref="AL1:AM1"/>
    <mergeCell ref="AN1:AP1"/>
    <mergeCell ref="AQ1:AS1"/>
    <mergeCell ref="X1:Z1"/>
    <mergeCell ref="AA1:AB1"/>
    <mergeCell ref="AC1:AE1"/>
    <mergeCell ref="U1:W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A3" sqref="A3:E3"/>
    </sheetView>
  </sheetViews>
  <sheetFormatPr defaultRowHeight="15"/>
  <cols>
    <col min="1" max="1" width="48.85546875" customWidth="1"/>
    <col min="2" max="2" width="11.7109375" customWidth="1"/>
    <col min="3" max="3" width="13.7109375" customWidth="1"/>
    <col min="4" max="4" width="16.28515625" customWidth="1"/>
    <col min="5" max="5" width="26.85546875" customWidth="1"/>
  </cols>
  <sheetData>
    <row r="1" spans="1:5">
      <c r="A1" s="328" t="s">
        <v>57</v>
      </c>
      <c r="B1" s="328"/>
      <c r="C1" s="328"/>
      <c r="D1" s="328"/>
      <c r="E1" s="328"/>
    </row>
    <row r="2" spans="1:5">
      <c r="A2" s="12"/>
      <c r="B2" s="12"/>
      <c r="C2" s="12"/>
      <c r="D2" s="12"/>
      <c r="E2" s="12"/>
    </row>
    <row r="3" spans="1:5">
      <c r="A3" s="329" t="s">
        <v>129</v>
      </c>
      <c r="B3" s="329"/>
      <c r="C3" s="329"/>
      <c r="D3" s="329"/>
      <c r="E3" s="329"/>
    </row>
    <row r="4" spans="1:5" ht="45.2" customHeight="1">
      <c r="A4" s="13" t="s">
        <v>51</v>
      </c>
      <c r="B4" s="13" t="s">
        <v>58</v>
      </c>
      <c r="C4" s="13" t="s">
        <v>52</v>
      </c>
      <c r="D4" s="13" t="s">
        <v>53</v>
      </c>
      <c r="E4" s="13" t="s">
        <v>54</v>
      </c>
    </row>
    <row r="5" spans="1:5" ht="57.75" customHeight="1">
      <c r="A5" s="14" t="s">
        <v>59</v>
      </c>
      <c r="B5" s="15">
        <v>0.1</v>
      </c>
      <c r="C5" s="16">
        <f>SUM(D6:D7)</f>
        <v>0</v>
      </c>
      <c r="D5" s="15">
        <f t="shared" ref="D5:D23" si="0">B5*C5</f>
        <v>0</v>
      </c>
      <c r="E5" s="14"/>
    </row>
    <row r="6" spans="1:5" ht="72.75" customHeight="1">
      <c r="A6" s="17" t="s">
        <v>60</v>
      </c>
      <c r="B6" s="18">
        <v>0.5</v>
      </c>
      <c r="C6" s="19"/>
      <c r="D6" s="18">
        <f t="shared" si="0"/>
        <v>0</v>
      </c>
      <c r="E6" s="17"/>
    </row>
    <row r="7" spans="1:5" ht="21" customHeight="1">
      <c r="A7" s="17" t="s">
        <v>61</v>
      </c>
      <c r="B7" s="18">
        <v>0.5</v>
      </c>
      <c r="C7" s="19"/>
      <c r="D7" s="18">
        <f t="shared" si="0"/>
        <v>0</v>
      </c>
      <c r="E7" s="17"/>
    </row>
    <row r="8" spans="1:5" ht="32.25" customHeight="1">
      <c r="A8" s="14" t="s">
        <v>62</v>
      </c>
      <c r="B8" s="15">
        <v>0.1</v>
      </c>
      <c r="C8" s="16">
        <f>SUM(D9:D10)</f>
        <v>0</v>
      </c>
      <c r="D8" s="15">
        <f t="shared" si="0"/>
        <v>0</v>
      </c>
      <c r="E8" s="14"/>
    </row>
    <row r="9" spans="1:5" ht="27">
      <c r="A9" s="17" t="s">
        <v>63</v>
      </c>
      <c r="B9" s="18">
        <v>0.5</v>
      </c>
      <c r="C9" s="19"/>
      <c r="D9" s="18">
        <f t="shared" si="0"/>
        <v>0</v>
      </c>
      <c r="E9" s="17"/>
    </row>
    <row r="10" spans="1:5" ht="27">
      <c r="A10" s="17" t="s">
        <v>64</v>
      </c>
      <c r="B10" s="18">
        <v>0.5</v>
      </c>
      <c r="C10" s="19"/>
      <c r="D10" s="18">
        <f t="shared" si="0"/>
        <v>0</v>
      </c>
      <c r="E10" s="17"/>
    </row>
    <row r="11" spans="1:5" ht="45.75" customHeight="1">
      <c r="A11" s="14" t="s">
        <v>65</v>
      </c>
      <c r="B11" s="15">
        <v>0.2</v>
      </c>
      <c r="C11" s="16">
        <f>SUM(D12:D13)</f>
        <v>0</v>
      </c>
      <c r="D11" s="15">
        <f t="shared" si="0"/>
        <v>0</v>
      </c>
      <c r="E11" s="14"/>
    </row>
    <row r="12" spans="1:5" ht="56.25" customHeight="1">
      <c r="A12" s="17" t="s">
        <v>66</v>
      </c>
      <c r="B12" s="18">
        <v>0.7</v>
      </c>
      <c r="C12" s="20"/>
      <c r="D12" s="21">
        <f t="shared" si="0"/>
        <v>0</v>
      </c>
      <c r="E12" s="22"/>
    </row>
    <row r="13" spans="1:5" ht="30.75" customHeight="1">
      <c r="A13" s="17" t="s">
        <v>67</v>
      </c>
      <c r="B13" s="18">
        <v>0.3</v>
      </c>
      <c r="C13" s="20"/>
      <c r="D13" s="21">
        <f t="shared" si="0"/>
        <v>0</v>
      </c>
      <c r="E13" s="23"/>
    </row>
    <row r="14" spans="1:5" ht="45.2" customHeight="1">
      <c r="A14" s="14" t="s">
        <v>68</v>
      </c>
      <c r="B14" s="15">
        <v>0.4</v>
      </c>
      <c r="C14" s="16">
        <f>SUM(D15:D16)</f>
        <v>0</v>
      </c>
      <c r="D14" s="15">
        <f t="shared" si="0"/>
        <v>0</v>
      </c>
      <c r="E14" s="14"/>
    </row>
    <row r="15" spans="1:5" ht="27">
      <c r="A15" s="24" t="s">
        <v>69</v>
      </c>
      <c r="B15" s="25">
        <v>0.5</v>
      </c>
      <c r="C15" s="26"/>
      <c r="D15" s="25">
        <f t="shared" si="0"/>
        <v>0</v>
      </c>
      <c r="E15" s="24"/>
    </row>
    <row r="16" spans="1:5" ht="27">
      <c r="A16" s="17" t="s">
        <v>70</v>
      </c>
      <c r="B16" s="18">
        <v>0.5</v>
      </c>
      <c r="C16" s="19"/>
      <c r="D16" s="18">
        <f t="shared" si="0"/>
        <v>0</v>
      </c>
      <c r="E16" s="17"/>
    </row>
    <row r="17" spans="1:5" ht="17.25" customHeight="1">
      <c r="A17" s="14" t="s">
        <v>71</v>
      </c>
      <c r="B17" s="15">
        <v>0.1</v>
      </c>
      <c r="C17" s="16">
        <f>SUM(D18)</f>
        <v>0</v>
      </c>
      <c r="D17" s="15">
        <f t="shared" si="0"/>
        <v>0</v>
      </c>
      <c r="E17" s="14"/>
    </row>
    <row r="18" spans="1:5">
      <c r="A18" s="17" t="s">
        <v>72</v>
      </c>
      <c r="B18" s="18">
        <v>1</v>
      </c>
      <c r="C18" s="19"/>
      <c r="D18" s="18">
        <f t="shared" si="0"/>
        <v>0</v>
      </c>
      <c r="E18" s="17"/>
    </row>
    <row r="19" spans="1:5" ht="30.75" customHeight="1">
      <c r="A19" s="14" t="s">
        <v>73</v>
      </c>
      <c r="B19" s="15">
        <v>0.05</v>
      </c>
      <c r="C19" s="16">
        <f>SUM(D20:D21)</f>
        <v>0</v>
      </c>
      <c r="D19" s="15">
        <f t="shared" si="0"/>
        <v>0</v>
      </c>
      <c r="E19" s="14"/>
    </row>
    <row r="20" spans="1:5" ht="21.75" customHeight="1">
      <c r="A20" s="17" t="s">
        <v>74</v>
      </c>
      <c r="B20" s="18">
        <v>0.5</v>
      </c>
      <c r="C20" s="19"/>
      <c r="D20" s="18">
        <f t="shared" si="0"/>
        <v>0</v>
      </c>
      <c r="E20" s="17"/>
    </row>
    <row r="21" spans="1:5" ht="27">
      <c r="A21" s="17" t="s">
        <v>75</v>
      </c>
      <c r="B21" s="18">
        <v>0.5</v>
      </c>
      <c r="C21" s="19"/>
      <c r="D21" s="18">
        <f t="shared" si="0"/>
        <v>0</v>
      </c>
      <c r="E21" s="17"/>
    </row>
    <row r="22" spans="1:5" ht="33.950000000000003" customHeight="1">
      <c r="A22" s="14" t="s">
        <v>76</v>
      </c>
      <c r="B22" s="15">
        <v>0.05</v>
      </c>
      <c r="C22" s="16">
        <f>SUM(D23)</f>
        <v>0</v>
      </c>
      <c r="D22" s="15">
        <f t="shared" si="0"/>
        <v>0</v>
      </c>
      <c r="E22" s="14"/>
    </row>
    <row r="23" spans="1:5" ht="27">
      <c r="A23" s="17" t="s">
        <v>77</v>
      </c>
      <c r="B23" s="18">
        <v>1</v>
      </c>
      <c r="C23" s="19"/>
      <c r="D23" s="18">
        <f t="shared" si="0"/>
        <v>0</v>
      </c>
      <c r="E23" s="17"/>
    </row>
    <row r="24" spans="1:5">
      <c r="A24" s="27" t="s">
        <v>55</v>
      </c>
      <c r="B24" s="18">
        <f>SUM(B5,B8,B11,B14,B17,B19,B22)</f>
        <v>1</v>
      </c>
      <c r="C24" s="18">
        <f>SUM(C5,C8,C11,C14,C17,C19,C22)</f>
        <v>0</v>
      </c>
      <c r="D24" s="18">
        <f>SUM(D5,D8,D11,D14,D17,D19,D22)</f>
        <v>0</v>
      </c>
      <c r="E24" s="14" t="s">
        <v>56</v>
      </c>
    </row>
    <row r="25" spans="1:5">
      <c r="A25" s="28"/>
      <c r="B25" s="28"/>
      <c r="C25" s="28"/>
      <c r="D25" s="28"/>
      <c r="E25" s="28"/>
    </row>
    <row r="26" spans="1:5">
      <c r="A26" s="330" t="s">
        <v>78</v>
      </c>
      <c r="B26" s="330"/>
      <c r="C26" s="330"/>
      <c r="D26" s="330"/>
      <c r="E26" s="330"/>
    </row>
    <row r="27" spans="1:5">
      <c r="A27" s="28"/>
      <c r="B27" s="28"/>
      <c r="C27" s="28"/>
      <c r="D27" s="28"/>
      <c r="E27" s="28"/>
    </row>
    <row r="28" spans="1:5">
      <c r="A28" s="330" t="s">
        <v>79</v>
      </c>
      <c r="B28" s="330"/>
      <c r="C28" s="330"/>
      <c r="D28" s="330"/>
      <c r="E28" s="330"/>
    </row>
    <row r="29" spans="1:5">
      <c r="A29" s="330"/>
      <c r="B29" s="330"/>
      <c r="C29" s="330"/>
      <c r="D29" s="330"/>
      <c r="E29" s="330"/>
    </row>
  </sheetData>
  <mergeCells count="5">
    <mergeCell ref="A1:E1"/>
    <mergeCell ref="A3:E3"/>
    <mergeCell ref="A26:E26"/>
    <mergeCell ref="A28:E28"/>
    <mergeCell ref="A29:E29"/>
  </mergeCells>
  <pageMargins left="0.11811023622047245" right="0.31496062992125984" top="0.35433070866141736" bottom="0.15748031496062992"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79"/>
  <sheetViews>
    <sheetView workbookViewId="0">
      <pane xSplit="3" ySplit="3" topLeftCell="D36" activePane="bottomRight" state="frozenSplit"/>
      <selection pane="topRight" activeCell="C1" sqref="C1"/>
      <selection pane="bottomLeft"/>
      <selection pane="bottomRight" activeCell="P3" sqref="P3:Q3"/>
    </sheetView>
  </sheetViews>
  <sheetFormatPr defaultColWidth="9.140625" defaultRowHeight="12.75"/>
  <cols>
    <col min="1" max="1" width="4.5703125" style="44" customWidth="1"/>
    <col min="2" max="2" width="42.5703125" style="44" customWidth="1"/>
    <col min="3" max="3" width="6.85546875" style="44" customWidth="1"/>
    <col min="4" max="15" width="9.5703125" style="44" customWidth="1"/>
    <col min="16" max="17" width="10.5703125" style="44" customWidth="1"/>
    <col min="18" max="29" width="0" style="45" hidden="1" customWidth="1"/>
    <col min="30" max="16384" width="9.140625" style="45"/>
  </cols>
  <sheetData>
    <row r="1" spans="1:256">
      <c r="Q1" s="35" t="s">
        <v>50</v>
      </c>
    </row>
    <row r="2" spans="1:256">
      <c r="A2" s="46" t="s">
        <v>81</v>
      </c>
      <c r="B2" s="47"/>
      <c r="C2" s="47"/>
      <c r="D2" s="47"/>
      <c r="E2" s="47"/>
      <c r="F2" s="47"/>
      <c r="G2" s="47"/>
      <c r="H2" s="47"/>
      <c r="I2" s="47"/>
      <c r="J2" s="47"/>
      <c r="K2" s="47"/>
      <c r="L2" s="47"/>
      <c r="M2" s="47"/>
      <c r="N2" s="47"/>
      <c r="O2" s="47"/>
      <c r="P2" s="47"/>
      <c r="Q2" s="47"/>
    </row>
    <row r="3" spans="1:256" s="49" customFormat="1" ht="53.25" customHeight="1">
      <c r="A3" s="37" t="s">
        <v>0</v>
      </c>
      <c r="B3" s="353" t="s">
        <v>45</v>
      </c>
      <c r="C3" s="353"/>
      <c r="D3" s="37" t="s">
        <v>17</v>
      </c>
      <c r="E3" s="48" t="s">
        <v>18</v>
      </c>
      <c r="F3" s="37" t="s">
        <v>22</v>
      </c>
      <c r="G3" s="48" t="s">
        <v>24</v>
      </c>
      <c r="H3" s="37" t="s">
        <v>25</v>
      </c>
      <c r="I3" s="48" t="s">
        <v>26</v>
      </c>
      <c r="J3" s="37" t="s">
        <v>28</v>
      </c>
      <c r="K3" s="48" t="s">
        <v>29</v>
      </c>
      <c r="L3" s="37" t="s">
        <v>30</v>
      </c>
      <c r="M3" s="48" t="s">
        <v>32</v>
      </c>
      <c r="N3" s="37" t="s">
        <v>33</v>
      </c>
      <c r="O3" s="48" t="s">
        <v>34</v>
      </c>
      <c r="P3" s="37" t="s">
        <v>80</v>
      </c>
      <c r="Q3" s="37" t="s">
        <v>49</v>
      </c>
      <c r="R3" s="36" t="s">
        <v>17</v>
      </c>
      <c r="S3" s="30" t="s">
        <v>18</v>
      </c>
      <c r="T3" s="36" t="s">
        <v>22</v>
      </c>
      <c r="U3" s="30" t="s">
        <v>24</v>
      </c>
      <c r="V3" s="36" t="s">
        <v>25</v>
      </c>
      <c r="W3" s="30" t="s">
        <v>26</v>
      </c>
      <c r="X3" s="36" t="s">
        <v>28</v>
      </c>
      <c r="Y3" s="30" t="s">
        <v>29</v>
      </c>
      <c r="Z3" s="36" t="s">
        <v>30</v>
      </c>
      <c r="AA3" s="30" t="s">
        <v>32</v>
      </c>
      <c r="AB3" s="36" t="s">
        <v>33</v>
      </c>
      <c r="AC3" s="30" t="s">
        <v>34</v>
      </c>
    </row>
    <row r="4" spans="1:256" ht="15" customHeight="1">
      <c r="A4" s="50" t="s">
        <v>83</v>
      </c>
      <c r="B4" s="51"/>
      <c r="C4" s="51"/>
      <c r="D4" s="51"/>
      <c r="E4" s="47"/>
      <c r="F4" s="47"/>
      <c r="G4" s="47"/>
      <c r="H4" s="47"/>
      <c r="I4" s="47"/>
      <c r="J4" s="47"/>
      <c r="K4" s="47"/>
      <c r="L4" s="47"/>
      <c r="M4" s="47"/>
      <c r="N4" s="47"/>
      <c r="O4" s="47"/>
      <c r="P4" s="47"/>
      <c r="Q4" s="52"/>
    </row>
    <row r="5" spans="1:256" ht="283.5" customHeight="1">
      <c r="A5" s="341" t="s">
        <v>1</v>
      </c>
      <c r="B5" s="336" t="s">
        <v>84</v>
      </c>
      <c r="C5" s="53" t="s">
        <v>20</v>
      </c>
      <c r="D5" s="55" t="s">
        <v>216</v>
      </c>
      <c r="E5" s="55" t="s">
        <v>217</v>
      </c>
      <c r="F5" s="55" t="s">
        <v>218</v>
      </c>
      <c r="G5" s="55" t="s">
        <v>219</v>
      </c>
      <c r="H5" s="55" t="s">
        <v>218</v>
      </c>
      <c r="I5" s="55" t="s">
        <v>220</v>
      </c>
      <c r="J5" s="55" t="s">
        <v>219</v>
      </c>
      <c r="K5" s="55" t="s">
        <v>221</v>
      </c>
      <c r="L5" s="55" t="s">
        <v>222</v>
      </c>
      <c r="M5" s="55" t="s">
        <v>223</v>
      </c>
      <c r="N5" s="55" t="s">
        <v>222</v>
      </c>
      <c r="O5" s="55" t="s">
        <v>224</v>
      </c>
      <c r="P5" s="56"/>
      <c r="Q5" s="56"/>
    </row>
    <row r="6" spans="1:256" ht="105.95" customHeight="1">
      <c r="A6" s="341"/>
      <c r="B6" s="336"/>
      <c r="C6" s="53"/>
      <c r="D6" s="55"/>
      <c r="E6" s="55"/>
      <c r="F6" s="55"/>
      <c r="G6" s="55"/>
      <c r="H6" s="55"/>
      <c r="I6" s="55"/>
      <c r="J6" s="55"/>
      <c r="K6" s="57" t="s">
        <v>199</v>
      </c>
      <c r="L6" s="57" t="s">
        <v>200</v>
      </c>
      <c r="M6" s="57" t="s">
        <v>201</v>
      </c>
      <c r="N6" s="57" t="s">
        <v>202</v>
      </c>
      <c r="O6" s="55" t="s">
        <v>204</v>
      </c>
      <c r="P6" s="56"/>
      <c r="Q6" s="56"/>
    </row>
    <row r="7" spans="1:256" ht="74.25" customHeight="1">
      <c r="A7" s="341"/>
      <c r="B7" s="336"/>
      <c r="C7" s="53" t="s">
        <v>21</v>
      </c>
      <c r="D7" s="55"/>
      <c r="E7" s="56"/>
      <c r="F7" s="56"/>
      <c r="G7" s="56"/>
      <c r="H7" s="56"/>
      <c r="I7" s="56"/>
      <c r="J7" s="56"/>
      <c r="K7" s="56"/>
      <c r="L7" s="56"/>
      <c r="M7" s="56"/>
      <c r="N7" s="56"/>
      <c r="O7" s="56"/>
      <c r="P7" s="56"/>
      <c r="Q7" s="56"/>
    </row>
    <row r="8" spans="1:256" ht="175.5" customHeight="1">
      <c r="A8" s="341" t="s">
        <v>3</v>
      </c>
      <c r="B8" s="336" t="s">
        <v>85</v>
      </c>
      <c r="C8" s="53" t="s">
        <v>20</v>
      </c>
      <c r="D8" s="55"/>
      <c r="E8" s="56"/>
      <c r="F8" s="56"/>
      <c r="G8" s="56"/>
      <c r="H8" s="56"/>
      <c r="I8" s="57" t="s">
        <v>199</v>
      </c>
      <c r="J8" s="57" t="s">
        <v>200</v>
      </c>
      <c r="K8" s="57" t="s">
        <v>201</v>
      </c>
      <c r="L8" s="57" t="s">
        <v>202</v>
      </c>
      <c r="M8" s="354" t="s">
        <v>204</v>
      </c>
      <c r="N8" s="355"/>
      <c r="O8" s="356"/>
      <c r="P8" s="56"/>
      <c r="Q8" s="56"/>
    </row>
    <row r="9" spans="1:256" ht="33.950000000000003" customHeight="1">
      <c r="A9" s="341"/>
      <c r="B9" s="336"/>
      <c r="C9" s="53" t="s">
        <v>21</v>
      </c>
      <c r="D9" s="55"/>
      <c r="E9" s="56"/>
      <c r="F9" s="56"/>
      <c r="G9" s="56"/>
      <c r="H9" s="56"/>
      <c r="I9" s="56"/>
      <c r="J9" s="56"/>
      <c r="K9" s="56"/>
      <c r="L9" s="56"/>
      <c r="M9" s="56"/>
      <c r="N9" s="56"/>
      <c r="O9" s="56"/>
      <c r="P9" s="56"/>
      <c r="Q9" s="56"/>
    </row>
    <row r="10" spans="1:256" ht="151.5" customHeight="1">
      <c r="A10" s="341" t="s">
        <v>4</v>
      </c>
      <c r="B10" s="336" t="s">
        <v>86</v>
      </c>
      <c r="C10" s="53" t="s">
        <v>20</v>
      </c>
      <c r="D10" s="55" t="s">
        <v>205</v>
      </c>
      <c r="E10" s="55"/>
      <c r="F10" s="55" t="s">
        <v>206</v>
      </c>
      <c r="G10" s="55"/>
      <c r="H10" s="55" t="s">
        <v>207</v>
      </c>
      <c r="I10" s="55" t="s">
        <v>208</v>
      </c>
      <c r="J10" s="55" t="s">
        <v>209</v>
      </c>
      <c r="K10" s="55"/>
      <c r="L10" s="55"/>
      <c r="M10" s="55" t="s">
        <v>210</v>
      </c>
      <c r="N10" s="55"/>
      <c r="O10" s="55"/>
      <c r="P10" s="56"/>
      <c r="Q10" s="56"/>
    </row>
    <row r="11" spans="1:256" ht="40.5" customHeight="1">
      <c r="A11" s="341"/>
      <c r="B11" s="336"/>
      <c r="C11" s="53" t="s">
        <v>21</v>
      </c>
      <c r="D11" s="55"/>
      <c r="E11" s="56"/>
      <c r="F11" s="56"/>
      <c r="G11" s="56"/>
      <c r="H11" s="56"/>
      <c r="I11" s="56"/>
      <c r="J11" s="56"/>
      <c r="K11" s="56"/>
      <c r="L11" s="56"/>
      <c r="M11" s="56"/>
      <c r="N11" s="56"/>
      <c r="O11" s="56"/>
      <c r="P11" s="56"/>
      <c r="Q11" s="56"/>
    </row>
    <row r="12" spans="1:256" ht="355.5" customHeight="1">
      <c r="A12" s="341" t="s">
        <v>5</v>
      </c>
      <c r="B12" s="336" t="s">
        <v>227</v>
      </c>
      <c r="C12" s="53" t="s">
        <v>20</v>
      </c>
      <c r="D12" s="55"/>
      <c r="E12" s="55" t="s">
        <v>148</v>
      </c>
      <c r="F12" s="55"/>
      <c r="G12" s="55" t="s">
        <v>149</v>
      </c>
      <c r="H12" s="55" t="s">
        <v>150</v>
      </c>
      <c r="I12" s="55" t="s">
        <v>151</v>
      </c>
      <c r="J12" s="55"/>
      <c r="K12" s="55"/>
      <c r="L12" s="55" t="s">
        <v>150</v>
      </c>
      <c r="M12" s="55"/>
      <c r="N12" s="55"/>
      <c r="O12" s="55" t="s">
        <v>152</v>
      </c>
      <c r="P12" s="56"/>
      <c r="Q12" s="56"/>
    </row>
    <row r="13" spans="1:256" ht="24" customHeight="1">
      <c r="A13" s="341"/>
      <c r="B13" s="336"/>
      <c r="C13" s="53" t="s">
        <v>21</v>
      </c>
      <c r="D13" s="55"/>
      <c r="E13" s="56"/>
      <c r="F13" s="56"/>
      <c r="G13" s="56"/>
      <c r="H13" s="56"/>
      <c r="I13" s="56"/>
      <c r="J13" s="56"/>
      <c r="K13" s="56"/>
      <c r="L13" s="56"/>
      <c r="M13" s="56"/>
      <c r="N13" s="56"/>
      <c r="O13" s="56"/>
      <c r="P13" s="56"/>
      <c r="Q13" s="56"/>
    </row>
    <row r="14" spans="1:256" ht="96" customHeight="1">
      <c r="A14" s="341" t="s">
        <v>9</v>
      </c>
      <c r="B14" s="336" t="s">
        <v>87</v>
      </c>
      <c r="C14" s="53" t="s">
        <v>20</v>
      </c>
      <c r="D14" s="55"/>
      <c r="E14" s="56"/>
      <c r="F14" s="61" t="s">
        <v>239</v>
      </c>
      <c r="G14" s="56"/>
      <c r="H14" s="56"/>
      <c r="I14" s="56"/>
      <c r="J14" s="56"/>
      <c r="K14" s="56"/>
      <c r="L14" s="56"/>
      <c r="M14" s="56"/>
      <c r="N14" s="56"/>
      <c r="O14" s="56"/>
      <c r="P14" s="56"/>
      <c r="Q14" s="56"/>
    </row>
    <row r="15" spans="1:256" ht="39" customHeight="1">
      <c r="A15" s="341"/>
      <c r="B15" s="336"/>
      <c r="C15" s="53" t="s">
        <v>21</v>
      </c>
      <c r="D15" s="55"/>
      <c r="E15" s="56"/>
      <c r="F15" s="56"/>
      <c r="G15" s="56"/>
      <c r="H15" s="56"/>
      <c r="I15" s="56"/>
      <c r="J15" s="56"/>
      <c r="K15" s="56"/>
      <c r="L15" s="56"/>
      <c r="M15" s="56"/>
      <c r="N15" s="56"/>
      <c r="O15" s="56"/>
      <c r="P15" s="56"/>
      <c r="Q15" s="56"/>
    </row>
    <row r="16" spans="1:256">
      <c r="A16" s="32" t="s">
        <v>88</v>
      </c>
      <c r="B16" s="62"/>
      <c r="C16" s="62"/>
      <c r="D16" s="59"/>
      <c r="E16" s="59"/>
      <c r="F16" s="59"/>
      <c r="G16" s="59"/>
      <c r="H16" s="59"/>
      <c r="I16" s="59"/>
      <c r="J16" s="59"/>
      <c r="K16" s="59"/>
      <c r="L16" s="59"/>
      <c r="M16" s="59"/>
      <c r="N16" s="59"/>
      <c r="O16" s="59"/>
      <c r="P16" s="59"/>
      <c r="Q16" s="60"/>
      <c r="AI16" s="337"/>
      <c r="AJ16" s="337"/>
      <c r="AK16" s="337"/>
      <c r="AZ16" s="337"/>
      <c r="BA16" s="337"/>
      <c r="BB16" s="337"/>
      <c r="BQ16" s="337"/>
      <c r="BR16" s="337"/>
      <c r="BS16" s="337"/>
      <c r="CH16" s="337"/>
      <c r="CI16" s="337"/>
      <c r="CJ16" s="337"/>
      <c r="CY16" s="337"/>
      <c r="CZ16" s="337"/>
      <c r="DA16" s="337"/>
      <c r="DP16" s="337"/>
      <c r="DQ16" s="337"/>
      <c r="DR16" s="337"/>
      <c r="EG16" s="337"/>
      <c r="EH16" s="337"/>
      <c r="EI16" s="337"/>
      <c r="EX16" s="337"/>
      <c r="EY16" s="337"/>
      <c r="EZ16" s="337"/>
      <c r="FO16" s="337"/>
      <c r="FP16" s="337"/>
      <c r="FQ16" s="337"/>
      <c r="GF16" s="337"/>
      <c r="GG16" s="337"/>
      <c r="GH16" s="337"/>
      <c r="GW16" s="337"/>
      <c r="GX16" s="337"/>
      <c r="GY16" s="337"/>
      <c r="HN16" s="337"/>
      <c r="HO16" s="337"/>
      <c r="HP16" s="337"/>
      <c r="IE16" s="337"/>
      <c r="IF16" s="337"/>
      <c r="IG16" s="337"/>
      <c r="IV16" s="337"/>
    </row>
    <row r="17" spans="1:17" ht="320.25" customHeight="1">
      <c r="A17" s="341" t="s">
        <v>6</v>
      </c>
      <c r="B17" s="336" t="s">
        <v>89</v>
      </c>
      <c r="C17" s="53" t="s">
        <v>20</v>
      </c>
      <c r="D17" s="63" t="s">
        <v>157</v>
      </c>
      <c r="E17" s="63" t="s">
        <v>158</v>
      </c>
      <c r="F17" s="63" t="s">
        <v>159</v>
      </c>
      <c r="G17" s="63" t="s">
        <v>160</v>
      </c>
      <c r="H17" s="63" t="s">
        <v>161</v>
      </c>
      <c r="I17" s="56"/>
      <c r="J17" s="56"/>
      <c r="K17" s="56"/>
      <c r="L17" s="56"/>
      <c r="M17" s="56"/>
      <c r="N17" s="56"/>
      <c r="O17" s="56"/>
      <c r="P17" s="56"/>
      <c r="Q17" s="56"/>
    </row>
    <row r="18" spans="1:17" ht="39.950000000000003" customHeight="1">
      <c r="A18" s="341"/>
      <c r="B18" s="336"/>
      <c r="C18" s="53" t="s">
        <v>21</v>
      </c>
      <c r="D18" s="55"/>
      <c r="E18" s="56"/>
      <c r="F18" s="56"/>
      <c r="G18" s="56"/>
      <c r="H18" s="56"/>
      <c r="I18" s="56"/>
      <c r="J18" s="56"/>
      <c r="K18" s="56"/>
      <c r="L18" s="56"/>
      <c r="M18" s="56"/>
      <c r="N18" s="56"/>
      <c r="O18" s="56"/>
      <c r="P18" s="56"/>
      <c r="Q18" s="56"/>
    </row>
    <row r="19" spans="1:17" ht="194.25" customHeight="1">
      <c r="A19" s="341" t="s">
        <v>7</v>
      </c>
      <c r="B19" s="336" t="s">
        <v>225</v>
      </c>
      <c r="C19" s="53" t="s">
        <v>20</v>
      </c>
      <c r="D19" s="57" t="s">
        <v>240</v>
      </c>
      <c r="E19" s="57" t="s">
        <v>241</v>
      </c>
      <c r="F19" s="64" t="s">
        <v>170</v>
      </c>
      <c r="G19" s="57" t="s">
        <v>171</v>
      </c>
      <c r="H19" s="65"/>
      <c r="I19" s="65"/>
      <c r="J19" s="65"/>
      <c r="K19" s="57"/>
      <c r="L19" s="57"/>
      <c r="M19" s="57"/>
      <c r="N19" s="57"/>
      <c r="O19" s="57"/>
      <c r="P19" s="57" t="s">
        <v>172</v>
      </c>
      <c r="Q19" s="56"/>
    </row>
    <row r="20" spans="1:17" ht="39.950000000000003" customHeight="1">
      <c r="A20" s="341"/>
      <c r="B20" s="336"/>
      <c r="C20" s="53" t="s">
        <v>21</v>
      </c>
      <c r="D20" s="55"/>
      <c r="E20" s="56"/>
      <c r="F20" s="56"/>
      <c r="G20" s="56"/>
      <c r="H20" s="56"/>
      <c r="I20" s="56"/>
      <c r="J20" s="56"/>
      <c r="K20" s="56"/>
      <c r="L20" s="56"/>
      <c r="M20" s="56"/>
      <c r="N20" s="56"/>
      <c r="O20" s="56"/>
      <c r="P20" s="56"/>
      <c r="Q20" s="56"/>
    </row>
    <row r="21" spans="1:17" ht="211.5" customHeight="1">
      <c r="A21" s="341" t="s">
        <v>8</v>
      </c>
      <c r="B21" s="336" t="s">
        <v>228</v>
      </c>
      <c r="C21" s="53" t="s">
        <v>20</v>
      </c>
      <c r="D21" s="66" t="s">
        <v>242</v>
      </c>
      <c r="E21" s="66" t="s">
        <v>173</v>
      </c>
      <c r="F21" s="66" t="s">
        <v>170</v>
      </c>
      <c r="G21" s="67" t="s">
        <v>174</v>
      </c>
      <c r="H21" s="67" t="s">
        <v>174</v>
      </c>
      <c r="I21" s="66" t="s">
        <v>174</v>
      </c>
      <c r="J21" s="66" t="s">
        <v>174</v>
      </c>
      <c r="K21" s="66" t="s">
        <v>174</v>
      </c>
      <c r="L21" s="66" t="s">
        <v>174</v>
      </c>
      <c r="M21" s="66" t="s">
        <v>174</v>
      </c>
      <c r="N21" s="66" t="s">
        <v>175</v>
      </c>
      <c r="O21" s="66" t="s">
        <v>176</v>
      </c>
      <c r="P21" s="57" t="s">
        <v>177</v>
      </c>
      <c r="Q21" s="56"/>
    </row>
    <row r="22" spans="1:17" ht="31.5" customHeight="1">
      <c r="A22" s="341"/>
      <c r="B22" s="336"/>
      <c r="C22" s="53" t="s">
        <v>21</v>
      </c>
      <c r="D22" s="55"/>
      <c r="E22" s="56"/>
      <c r="F22" s="56"/>
      <c r="G22" s="56"/>
      <c r="H22" s="56"/>
      <c r="I22" s="56"/>
      <c r="J22" s="56"/>
      <c r="K22" s="56"/>
      <c r="L22" s="56"/>
      <c r="M22" s="56"/>
      <c r="N22" s="56"/>
      <c r="O22" s="56"/>
      <c r="P22" s="56"/>
      <c r="Q22" s="56"/>
    </row>
    <row r="23" spans="1:17" s="69" customFormat="1" ht="223.5" customHeight="1">
      <c r="A23" s="346" t="s">
        <v>14</v>
      </c>
      <c r="B23" s="342" t="s">
        <v>229</v>
      </c>
      <c r="C23" s="68" t="s">
        <v>20</v>
      </c>
      <c r="D23" s="57" t="str">
        <f>$D$19</f>
        <v>подготовка конкурсной документации</v>
      </c>
      <c r="E23" s="57" t="s">
        <v>243</v>
      </c>
      <c r="F23" s="64" t="s">
        <v>170</v>
      </c>
      <c r="G23" s="57" t="s">
        <v>178</v>
      </c>
      <c r="H23" s="57" t="s">
        <v>179</v>
      </c>
      <c r="I23" s="57" t="s">
        <v>134</v>
      </c>
      <c r="J23" s="57"/>
      <c r="K23" s="57" t="s">
        <v>180</v>
      </c>
      <c r="L23" s="57"/>
      <c r="M23" s="65"/>
      <c r="N23" s="65"/>
      <c r="O23" s="65"/>
      <c r="P23" s="57" t="s">
        <v>181</v>
      </c>
      <c r="Q23" s="65"/>
    </row>
    <row r="24" spans="1:17" s="69" customFormat="1" ht="39.950000000000003" customHeight="1">
      <c r="A24" s="347"/>
      <c r="B24" s="342"/>
      <c r="C24" s="68" t="s">
        <v>21</v>
      </c>
      <c r="D24" s="57"/>
      <c r="E24" s="65"/>
      <c r="F24" s="65"/>
      <c r="G24" s="65"/>
      <c r="H24" s="65"/>
      <c r="I24" s="65"/>
      <c r="J24" s="65"/>
      <c r="K24" s="65"/>
      <c r="L24" s="65"/>
      <c r="M24" s="65"/>
      <c r="N24" s="65"/>
      <c r="O24" s="65"/>
      <c r="P24" s="65"/>
      <c r="Q24" s="65"/>
    </row>
    <row r="25" spans="1:17" s="69" customFormat="1" ht="104.25" customHeight="1">
      <c r="A25" s="345" t="s">
        <v>15</v>
      </c>
      <c r="B25" s="342" t="s">
        <v>230</v>
      </c>
      <c r="C25" s="68" t="s">
        <v>20</v>
      </c>
      <c r="D25" s="70"/>
      <c r="E25" s="57" t="str">
        <f>$D$19</f>
        <v>подготовка конкурсной документации</v>
      </c>
      <c r="F25" s="64" t="s">
        <v>170</v>
      </c>
      <c r="G25" s="57" t="s">
        <v>182</v>
      </c>
      <c r="H25" s="57" t="str">
        <f>$D$19</f>
        <v>подготовка конкурсной документации</v>
      </c>
      <c r="I25" s="64" t="s">
        <v>170</v>
      </c>
      <c r="J25" s="57" t="s">
        <v>182</v>
      </c>
      <c r="K25" s="65"/>
      <c r="L25" s="65"/>
      <c r="M25" s="65"/>
      <c r="N25" s="65"/>
      <c r="O25" s="65"/>
      <c r="P25" s="66" t="s">
        <v>183</v>
      </c>
      <c r="Q25" s="65"/>
    </row>
    <row r="26" spans="1:17" s="69" customFormat="1" ht="39.950000000000003" customHeight="1">
      <c r="A26" s="345"/>
      <c r="B26" s="342"/>
      <c r="C26" s="68" t="s">
        <v>21</v>
      </c>
      <c r="D26" s="57"/>
      <c r="E26" s="65"/>
      <c r="F26" s="65"/>
      <c r="G26" s="65"/>
      <c r="H26" s="65"/>
      <c r="I26" s="65"/>
      <c r="J26" s="65"/>
      <c r="K26" s="65"/>
      <c r="L26" s="65"/>
      <c r="M26" s="65"/>
      <c r="N26" s="65"/>
      <c r="O26" s="65"/>
      <c r="P26" s="65"/>
      <c r="Q26" s="65"/>
    </row>
    <row r="27" spans="1:17">
      <c r="A27" s="32" t="s">
        <v>90</v>
      </c>
      <c r="B27" s="71"/>
      <c r="C27" s="71"/>
      <c r="D27" s="55"/>
      <c r="E27" s="56"/>
      <c r="F27" s="56"/>
      <c r="G27" s="56"/>
      <c r="H27" s="56"/>
      <c r="I27" s="56"/>
      <c r="J27" s="56"/>
      <c r="K27" s="56"/>
      <c r="L27" s="56"/>
      <c r="M27" s="56"/>
      <c r="N27" s="56"/>
      <c r="O27" s="56"/>
      <c r="P27" s="56"/>
      <c r="Q27" s="56"/>
    </row>
    <row r="28" spans="1:17" ht="201.75" customHeight="1">
      <c r="A28" s="53" t="s">
        <v>16</v>
      </c>
      <c r="B28" s="54" t="s">
        <v>231</v>
      </c>
      <c r="C28" s="53" t="s">
        <v>20</v>
      </c>
      <c r="D28" s="55" t="s">
        <v>138</v>
      </c>
      <c r="E28" s="55" t="s">
        <v>138</v>
      </c>
      <c r="F28" s="55" t="s">
        <v>138</v>
      </c>
      <c r="G28" s="55" t="s">
        <v>139</v>
      </c>
      <c r="H28" s="55" t="s">
        <v>139</v>
      </c>
      <c r="I28" s="55" t="s">
        <v>139</v>
      </c>
      <c r="J28" s="55" t="s">
        <v>140</v>
      </c>
      <c r="K28" s="55" t="s">
        <v>140</v>
      </c>
      <c r="L28" s="55" t="s">
        <v>140</v>
      </c>
      <c r="M28" s="55" t="s">
        <v>141</v>
      </c>
      <c r="N28" s="55" t="s">
        <v>141</v>
      </c>
      <c r="O28" s="56"/>
      <c r="P28" s="56"/>
      <c r="Q28" s="56"/>
    </row>
    <row r="29" spans="1:17" ht="39.950000000000003" customHeight="1">
      <c r="A29" s="53"/>
      <c r="B29" s="54"/>
      <c r="C29" s="53" t="s">
        <v>21</v>
      </c>
      <c r="D29" s="55"/>
      <c r="E29" s="56"/>
      <c r="F29" s="56"/>
      <c r="G29" s="56"/>
      <c r="H29" s="56"/>
      <c r="I29" s="56"/>
      <c r="J29" s="56"/>
      <c r="K29" s="56"/>
      <c r="L29" s="56"/>
      <c r="M29" s="56"/>
      <c r="N29" s="56"/>
      <c r="O29" s="56"/>
      <c r="P29" s="56"/>
      <c r="Q29" s="56"/>
    </row>
    <row r="30" spans="1:17">
      <c r="A30" s="33" t="s">
        <v>91</v>
      </c>
      <c r="B30" s="72"/>
      <c r="C30" s="73"/>
      <c r="D30" s="74"/>
      <c r="E30" s="75"/>
      <c r="F30" s="75"/>
      <c r="G30" s="76"/>
      <c r="H30" s="77"/>
      <c r="I30" s="77"/>
      <c r="J30" s="77"/>
      <c r="K30" s="77"/>
      <c r="L30" s="77"/>
      <c r="M30" s="77"/>
      <c r="N30" s="77"/>
      <c r="O30" s="77"/>
      <c r="P30" s="77"/>
      <c r="Q30" s="77"/>
    </row>
    <row r="31" spans="1:17" ht="241.5" customHeight="1">
      <c r="A31" s="341" t="s">
        <v>93</v>
      </c>
      <c r="B31" s="336" t="s">
        <v>92</v>
      </c>
      <c r="C31" s="53" t="s">
        <v>20</v>
      </c>
      <c r="D31" s="55" t="s">
        <v>211</v>
      </c>
      <c r="E31" s="55" t="s">
        <v>212</v>
      </c>
      <c r="F31" s="55" t="s">
        <v>213</v>
      </c>
      <c r="G31" s="55" t="s">
        <v>213</v>
      </c>
      <c r="H31" s="55" t="s">
        <v>140</v>
      </c>
      <c r="I31" s="55" t="s">
        <v>141</v>
      </c>
      <c r="J31" s="55" t="s">
        <v>141</v>
      </c>
      <c r="K31" s="55" t="s">
        <v>141</v>
      </c>
      <c r="L31" s="55" t="s">
        <v>141</v>
      </c>
      <c r="M31" s="55" t="s">
        <v>214</v>
      </c>
      <c r="N31" s="55" t="s">
        <v>214</v>
      </c>
      <c r="O31" s="55" t="s">
        <v>214</v>
      </c>
      <c r="P31" s="56"/>
      <c r="Q31" s="56"/>
    </row>
    <row r="32" spans="1:17" ht="45.75" customHeight="1">
      <c r="A32" s="341"/>
      <c r="B32" s="336"/>
      <c r="C32" s="53" t="s">
        <v>21</v>
      </c>
      <c r="D32" s="55"/>
      <c r="E32" s="56"/>
      <c r="F32" s="56"/>
      <c r="G32" s="56"/>
      <c r="H32" s="56"/>
      <c r="I32" s="56"/>
      <c r="J32" s="56"/>
      <c r="K32" s="56"/>
      <c r="L32" s="56"/>
      <c r="M32" s="56"/>
      <c r="N32" s="56"/>
      <c r="O32" s="56"/>
      <c r="P32" s="56"/>
      <c r="Q32" s="56"/>
    </row>
    <row r="33" spans="1:17">
      <c r="A33" s="32" t="s">
        <v>94</v>
      </c>
      <c r="B33" s="54"/>
      <c r="C33" s="53"/>
      <c r="D33" s="55"/>
      <c r="E33" s="56"/>
      <c r="F33" s="56"/>
      <c r="G33" s="56"/>
      <c r="H33" s="58"/>
      <c r="I33" s="77"/>
      <c r="J33" s="77"/>
      <c r="K33" s="77"/>
      <c r="L33" s="77"/>
      <c r="M33" s="77"/>
      <c r="N33" s="77"/>
      <c r="O33" s="77"/>
      <c r="P33" s="77"/>
      <c r="Q33" s="77"/>
    </row>
    <row r="34" spans="1:17" ht="30.75" customHeight="1">
      <c r="A34" s="341" t="s">
        <v>95</v>
      </c>
      <c r="B34" s="336" t="s">
        <v>96</v>
      </c>
      <c r="C34" s="53" t="s">
        <v>20</v>
      </c>
      <c r="D34" s="55"/>
      <c r="E34" s="56"/>
      <c r="F34" s="56"/>
      <c r="G34" s="56"/>
      <c r="H34" s="56"/>
      <c r="I34" s="56"/>
      <c r="J34" s="56"/>
      <c r="K34" s="56"/>
      <c r="L34" s="56"/>
      <c r="M34" s="56"/>
      <c r="N34" s="56"/>
      <c r="O34" s="56"/>
      <c r="P34" s="56"/>
      <c r="Q34" s="56"/>
    </row>
    <row r="35" spans="1:17" ht="30.75" customHeight="1">
      <c r="A35" s="341"/>
      <c r="B35" s="336"/>
      <c r="C35" s="53" t="s">
        <v>21</v>
      </c>
      <c r="D35" s="55"/>
      <c r="E35" s="56"/>
      <c r="F35" s="56"/>
      <c r="G35" s="56"/>
      <c r="H35" s="56"/>
      <c r="I35" s="56"/>
      <c r="J35" s="56"/>
      <c r="K35" s="56"/>
      <c r="L35" s="56"/>
      <c r="M35" s="56"/>
      <c r="N35" s="56"/>
      <c r="O35" s="56"/>
      <c r="P35" s="56"/>
      <c r="Q35" s="56"/>
    </row>
    <row r="36" spans="1:17" ht="39.950000000000003" customHeight="1">
      <c r="A36" s="350" t="s">
        <v>97</v>
      </c>
      <c r="B36" s="343" t="s">
        <v>128</v>
      </c>
      <c r="C36" s="53" t="s">
        <v>20</v>
      </c>
      <c r="D36" s="55"/>
      <c r="E36" s="56"/>
      <c r="F36" s="56"/>
      <c r="G36" s="56"/>
      <c r="H36" s="56"/>
      <c r="I36" s="56"/>
      <c r="J36" s="56"/>
      <c r="K36" s="56"/>
      <c r="L36" s="56"/>
      <c r="M36" s="56"/>
      <c r="N36" s="56"/>
      <c r="O36" s="56"/>
      <c r="P36" s="56"/>
      <c r="Q36" s="56"/>
    </row>
    <row r="37" spans="1:17" ht="39.950000000000003" customHeight="1">
      <c r="A37" s="351"/>
      <c r="B37" s="344"/>
      <c r="C37" s="53" t="s">
        <v>21</v>
      </c>
      <c r="D37" s="55"/>
      <c r="E37" s="56"/>
      <c r="F37" s="56"/>
      <c r="G37" s="56"/>
      <c r="H37" s="56"/>
      <c r="I37" s="56"/>
      <c r="J37" s="56"/>
      <c r="K37" s="56"/>
      <c r="L37" s="56"/>
      <c r="M37" s="56"/>
      <c r="N37" s="56"/>
      <c r="O37" s="56"/>
      <c r="P37" s="56"/>
      <c r="Q37" s="56"/>
    </row>
    <row r="38" spans="1:17">
      <c r="A38" s="34" t="s">
        <v>98</v>
      </c>
      <c r="B38" s="78"/>
      <c r="C38" s="79"/>
      <c r="D38" s="80"/>
      <c r="E38" s="77"/>
      <c r="F38" s="77"/>
      <c r="G38" s="77"/>
      <c r="H38" s="77"/>
      <c r="I38" s="77"/>
      <c r="J38" s="77"/>
      <c r="K38" s="77"/>
      <c r="L38" s="77"/>
      <c r="M38" s="77"/>
      <c r="N38" s="77"/>
      <c r="O38" s="77"/>
      <c r="P38" s="77"/>
      <c r="Q38" s="77"/>
    </row>
    <row r="39" spans="1:17" ht="238.5" customHeight="1">
      <c r="A39" s="341" t="s">
        <v>99</v>
      </c>
      <c r="B39" s="336" t="s">
        <v>226</v>
      </c>
      <c r="C39" s="53" t="s">
        <v>20</v>
      </c>
      <c r="D39" s="92"/>
      <c r="E39" s="92" t="s">
        <v>245</v>
      </c>
      <c r="F39" s="92" t="s">
        <v>244</v>
      </c>
      <c r="G39" s="92" t="s">
        <v>233</v>
      </c>
      <c r="H39" s="338" t="s">
        <v>246</v>
      </c>
      <c r="I39" s="339"/>
      <c r="J39" s="339"/>
      <c r="K39" s="339"/>
      <c r="L39" s="339"/>
      <c r="M39" s="339"/>
      <c r="N39" s="339"/>
      <c r="O39" s="340"/>
      <c r="P39" s="55" t="s">
        <v>188</v>
      </c>
      <c r="Q39" s="56"/>
    </row>
    <row r="40" spans="1:17" ht="39.950000000000003" customHeight="1">
      <c r="A40" s="341" t="s">
        <v>10</v>
      </c>
      <c r="B40" s="336" t="s">
        <v>11</v>
      </c>
      <c r="C40" s="53" t="s">
        <v>21</v>
      </c>
      <c r="D40" s="55"/>
      <c r="E40" s="56"/>
      <c r="F40" s="56"/>
      <c r="G40" s="56"/>
      <c r="H40" s="56"/>
      <c r="I40" s="56"/>
      <c r="J40" s="56"/>
      <c r="K40" s="56"/>
      <c r="L40" s="56"/>
      <c r="M40" s="56"/>
      <c r="N40" s="56"/>
      <c r="O40" s="56"/>
      <c r="P40" s="56"/>
      <c r="Q40" s="56"/>
    </row>
    <row r="41" spans="1:17" ht="194.25" customHeight="1">
      <c r="A41" s="341" t="s">
        <v>100</v>
      </c>
      <c r="B41" s="336" t="s">
        <v>101</v>
      </c>
      <c r="C41" s="53" t="s">
        <v>20</v>
      </c>
      <c r="D41" s="55"/>
      <c r="E41" s="56"/>
      <c r="F41" s="56"/>
      <c r="G41" s="56"/>
      <c r="H41" s="56"/>
      <c r="I41" s="56"/>
      <c r="J41" s="56"/>
      <c r="K41" s="56"/>
      <c r="L41" s="56"/>
      <c r="M41" s="56"/>
      <c r="N41" s="56"/>
      <c r="O41" s="56"/>
      <c r="P41" s="82" t="s">
        <v>153</v>
      </c>
      <c r="Q41" s="56"/>
    </row>
    <row r="42" spans="1:17" ht="39.950000000000003" customHeight="1">
      <c r="A42" s="341"/>
      <c r="B42" s="336"/>
      <c r="C42" s="53" t="s">
        <v>21</v>
      </c>
      <c r="D42" s="55"/>
      <c r="E42" s="56"/>
      <c r="F42" s="56"/>
      <c r="G42" s="56"/>
      <c r="H42" s="56"/>
      <c r="I42" s="56"/>
      <c r="J42" s="56"/>
      <c r="K42" s="56"/>
      <c r="L42" s="56"/>
      <c r="M42" s="56"/>
      <c r="N42" s="56"/>
      <c r="O42" s="56"/>
      <c r="P42" s="56"/>
      <c r="Q42" s="56"/>
    </row>
    <row r="43" spans="1:17" ht="186" customHeight="1">
      <c r="A43" s="341" t="s">
        <v>102</v>
      </c>
      <c r="B43" s="336" t="s">
        <v>103</v>
      </c>
      <c r="C43" s="53" t="s">
        <v>20</v>
      </c>
      <c r="D43" s="57" t="s">
        <v>199</v>
      </c>
      <c r="E43" s="57" t="s">
        <v>200</v>
      </c>
      <c r="F43" s="57" t="s">
        <v>203</v>
      </c>
      <c r="G43" s="333" t="s">
        <v>191</v>
      </c>
      <c r="H43" s="334"/>
      <c r="I43" s="334"/>
      <c r="J43" s="334"/>
      <c r="K43" s="334"/>
      <c r="L43" s="334"/>
      <c r="M43" s="334"/>
      <c r="N43" s="334"/>
      <c r="O43" s="335"/>
      <c r="P43" s="56"/>
      <c r="Q43" s="56"/>
    </row>
    <row r="44" spans="1:17" ht="39.950000000000003" customHeight="1">
      <c r="A44" s="341"/>
      <c r="B44" s="336"/>
      <c r="C44" s="53" t="s">
        <v>21</v>
      </c>
      <c r="D44" s="55"/>
      <c r="E44" s="56"/>
      <c r="F44" s="56"/>
      <c r="G44" s="56"/>
      <c r="H44" s="56"/>
      <c r="I44" s="56"/>
      <c r="J44" s="56"/>
      <c r="K44" s="56"/>
      <c r="L44" s="56"/>
      <c r="M44" s="56"/>
      <c r="N44" s="56"/>
      <c r="O44" s="56"/>
      <c r="P44" s="56"/>
      <c r="Q44" s="56"/>
    </row>
    <row r="45" spans="1:17" ht="278.25" customHeight="1">
      <c r="A45" s="341" t="s">
        <v>104</v>
      </c>
      <c r="B45" s="336" t="s">
        <v>105</v>
      </c>
      <c r="C45" s="53" t="s">
        <v>20</v>
      </c>
      <c r="D45" s="83" t="s">
        <v>189</v>
      </c>
      <c r="E45" s="83" t="s">
        <v>190</v>
      </c>
      <c r="F45" s="83" t="s">
        <v>191</v>
      </c>
      <c r="G45" s="83" t="s">
        <v>191</v>
      </c>
      <c r="H45" s="83" t="s">
        <v>192</v>
      </c>
      <c r="I45" s="83" t="s">
        <v>191</v>
      </c>
      <c r="J45" s="83" t="s">
        <v>191</v>
      </c>
      <c r="K45" s="83" t="s">
        <v>193</v>
      </c>
      <c r="L45" s="83" t="s">
        <v>191</v>
      </c>
      <c r="M45" s="83" t="s">
        <v>194</v>
      </c>
      <c r="N45" s="83" t="s">
        <v>195</v>
      </c>
      <c r="O45" s="83" t="s">
        <v>196</v>
      </c>
      <c r="P45" s="83" t="s">
        <v>197</v>
      </c>
      <c r="Q45" s="56"/>
    </row>
    <row r="46" spans="1:17" ht="39.950000000000003" customHeight="1">
      <c r="A46" s="341" t="s">
        <v>12</v>
      </c>
      <c r="B46" s="336" t="s">
        <v>13</v>
      </c>
      <c r="C46" s="53" t="s">
        <v>21</v>
      </c>
      <c r="D46" s="55"/>
      <c r="E46" s="56"/>
      <c r="F46" s="56"/>
      <c r="G46" s="56"/>
      <c r="H46" s="56"/>
      <c r="I46" s="56"/>
      <c r="J46" s="56"/>
      <c r="K46" s="56"/>
      <c r="L46" s="56"/>
      <c r="M46" s="56"/>
      <c r="N46" s="56"/>
      <c r="O46" s="56"/>
      <c r="P46" s="56"/>
      <c r="Q46" s="56"/>
    </row>
    <row r="47" spans="1:17" ht="39.950000000000003" customHeight="1">
      <c r="A47" s="348" t="s">
        <v>107</v>
      </c>
      <c r="B47" s="343" t="s">
        <v>106</v>
      </c>
      <c r="C47" s="53" t="s">
        <v>20</v>
      </c>
      <c r="D47" s="55"/>
      <c r="E47" s="56"/>
      <c r="F47" s="56"/>
      <c r="G47" s="56"/>
      <c r="H47" s="56"/>
      <c r="I47" s="56"/>
      <c r="J47" s="56"/>
      <c r="K47" s="56"/>
      <c r="L47" s="56"/>
      <c r="M47" s="56"/>
      <c r="N47" s="56"/>
      <c r="O47" s="56"/>
      <c r="P47" s="56"/>
      <c r="Q47" s="56"/>
    </row>
    <row r="48" spans="1:17" ht="39.950000000000003" customHeight="1">
      <c r="A48" s="349"/>
      <c r="B48" s="344"/>
      <c r="C48" s="53" t="s">
        <v>21</v>
      </c>
      <c r="D48" s="55"/>
      <c r="E48" s="56"/>
      <c r="F48" s="56"/>
      <c r="G48" s="56"/>
      <c r="H48" s="56"/>
      <c r="I48" s="56"/>
      <c r="J48" s="56"/>
      <c r="K48" s="56"/>
      <c r="L48" s="56"/>
      <c r="M48" s="56"/>
      <c r="N48" s="56"/>
      <c r="O48" s="56"/>
      <c r="P48" s="56"/>
      <c r="Q48" s="56"/>
    </row>
    <row r="49" spans="1:17" ht="129.75" customHeight="1">
      <c r="A49" s="348" t="s">
        <v>108</v>
      </c>
      <c r="B49" s="343" t="s">
        <v>109</v>
      </c>
      <c r="C49" s="84" t="s">
        <v>20</v>
      </c>
      <c r="D49" s="31" t="s">
        <v>247</v>
      </c>
      <c r="E49" s="31" t="s">
        <v>247</v>
      </c>
      <c r="F49" s="31" t="s">
        <v>247</v>
      </c>
      <c r="G49" s="31" t="s">
        <v>248</v>
      </c>
      <c r="H49" s="31" t="s">
        <v>249</v>
      </c>
      <c r="I49" s="94" t="s">
        <v>250</v>
      </c>
      <c r="J49" s="31" t="s">
        <v>251</v>
      </c>
      <c r="K49" s="31" t="s">
        <v>247</v>
      </c>
      <c r="L49" s="31" t="s">
        <v>252</v>
      </c>
      <c r="M49" s="31" t="s">
        <v>247</v>
      </c>
      <c r="N49" s="94" t="s">
        <v>253</v>
      </c>
      <c r="O49" s="31" t="s">
        <v>247</v>
      </c>
      <c r="P49" s="85"/>
      <c r="Q49" s="85"/>
    </row>
    <row r="50" spans="1:17" ht="39.950000000000003" customHeight="1">
      <c r="A50" s="349"/>
      <c r="B50" s="344"/>
      <c r="C50" s="53" t="s">
        <v>21</v>
      </c>
      <c r="D50" s="55"/>
      <c r="E50" s="56"/>
      <c r="F50" s="56"/>
      <c r="G50" s="56"/>
      <c r="H50" s="56"/>
      <c r="I50" s="56"/>
      <c r="J50" s="56"/>
      <c r="K50" s="56"/>
      <c r="L50" s="56"/>
      <c r="M50" s="56"/>
      <c r="N50" s="56"/>
      <c r="O50" s="56"/>
      <c r="P50" s="56"/>
      <c r="Q50" s="56"/>
    </row>
    <row r="51" spans="1:17" s="69" customFormat="1" ht="391.5" customHeight="1">
      <c r="A51" s="341" t="s">
        <v>110</v>
      </c>
      <c r="B51" s="336" t="s">
        <v>111</v>
      </c>
      <c r="C51" s="68" t="s">
        <v>20</v>
      </c>
      <c r="D51" s="57" t="s">
        <v>130</v>
      </c>
      <c r="E51" s="57" t="s">
        <v>131</v>
      </c>
      <c r="F51" s="57" t="s">
        <v>132</v>
      </c>
      <c r="G51" s="57" t="s">
        <v>133</v>
      </c>
      <c r="H51" s="57" t="s">
        <v>134</v>
      </c>
      <c r="I51" s="57" t="s">
        <v>135</v>
      </c>
      <c r="J51" s="57" t="s">
        <v>135</v>
      </c>
      <c r="K51" s="57" t="s">
        <v>135</v>
      </c>
      <c r="L51" s="57" t="s">
        <v>136</v>
      </c>
      <c r="M51" s="65"/>
      <c r="N51" s="65"/>
      <c r="O51" s="65"/>
      <c r="P51" s="57" t="s">
        <v>137</v>
      </c>
      <c r="Q51" s="65"/>
    </row>
    <row r="52" spans="1:17" ht="39.950000000000003" customHeight="1">
      <c r="A52" s="341"/>
      <c r="B52" s="336"/>
      <c r="C52" s="53" t="s">
        <v>21</v>
      </c>
      <c r="D52" s="86"/>
      <c r="E52" s="85"/>
      <c r="F52" s="85"/>
      <c r="G52" s="85"/>
      <c r="H52" s="85"/>
      <c r="I52" s="85"/>
      <c r="J52" s="85"/>
      <c r="K52" s="85"/>
      <c r="L52" s="85"/>
      <c r="M52" s="85"/>
      <c r="N52" s="56"/>
      <c r="O52" s="56"/>
      <c r="P52" s="56"/>
      <c r="Q52" s="56"/>
    </row>
    <row r="53" spans="1:17" ht="75.75" customHeight="1">
      <c r="A53" s="341" t="s">
        <v>113</v>
      </c>
      <c r="B53" s="336" t="s">
        <v>112</v>
      </c>
      <c r="C53" s="53" t="s">
        <v>20</v>
      </c>
      <c r="D53" s="83" t="s">
        <v>142</v>
      </c>
      <c r="E53" s="83" t="s">
        <v>142</v>
      </c>
      <c r="F53" s="83" t="s">
        <v>142</v>
      </c>
      <c r="G53" s="83" t="s">
        <v>147</v>
      </c>
      <c r="H53" s="83" t="s">
        <v>143</v>
      </c>
      <c r="I53" s="83" t="s">
        <v>201</v>
      </c>
      <c r="J53" s="83" t="s">
        <v>144</v>
      </c>
      <c r="K53" s="83" t="s">
        <v>145</v>
      </c>
      <c r="L53" s="83" t="s">
        <v>146</v>
      </c>
      <c r="M53" s="83"/>
      <c r="N53" s="81"/>
      <c r="O53" s="55"/>
      <c r="P53" s="55"/>
      <c r="Q53" s="55"/>
    </row>
    <row r="54" spans="1:17" ht="31.5" customHeight="1">
      <c r="A54" s="341"/>
      <c r="B54" s="336"/>
      <c r="C54" s="53" t="s">
        <v>21</v>
      </c>
      <c r="D54" s="87"/>
      <c r="E54" s="87"/>
      <c r="F54" s="87"/>
      <c r="G54" s="87"/>
      <c r="H54" s="87"/>
      <c r="I54" s="87"/>
      <c r="J54" s="87"/>
      <c r="K54" s="87"/>
      <c r="L54" s="87"/>
      <c r="M54" s="87"/>
      <c r="N54" s="55"/>
      <c r="O54" s="55"/>
      <c r="P54" s="55"/>
      <c r="Q54" s="55"/>
    </row>
    <row r="55" spans="1:17" ht="52.5" customHeight="1">
      <c r="A55" s="341" t="s">
        <v>114</v>
      </c>
      <c r="B55" s="336" t="s">
        <v>115</v>
      </c>
      <c r="C55" s="53" t="s">
        <v>20</v>
      </c>
      <c r="D55" s="55"/>
      <c r="E55" s="56"/>
      <c r="F55" s="56"/>
      <c r="G55" s="56"/>
      <c r="H55" s="56"/>
      <c r="I55" s="56"/>
      <c r="J55" s="56"/>
      <c r="K55" s="56"/>
      <c r="L55" s="56"/>
      <c r="M55" s="56"/>
      <c r="N55" s="56"/>
      <c r="O55" s="56"/>
      <c r="P55" s="56"/>
      <c r="Q55" s="56"/>
    </row>
    <row r="56" spans="1:17" ht="52.5" customHeight="1">
      <c r="A56" s="341"/>
      <c r="B56" s="336"/>
      <c r="C56" s="53" t="s">
        <v>21</v>
      </c>
      <c r="D56" s="55"/>
      <c r="E56" s="56"/>
      <c r="F56" s="56"/>
      <c r="G56" s="56"/>
      <c r="H56" s="56"/>
      <c r="I56" s="56"/>
      <c r="J56" s="56"/>
      <c r="K56" s="56"/>
      <c r="L56" s="56"/>
      <c r="M56" s="56"/>
      <c r="N56" s="56"/>
      <c r="O56" s="56"/>
      <c r="P56" s="56"/>
      <c r="Q56" s="56"/>
    </row>
    <row r="57" spans="1:17" ht="409.5" customHeight="1">
      <c r="A57" s="341" t="s">
        <v>116</v>
      </c>
      <c r="B57" s="336" t="s">
        <v>117</v>
      </c>
      <c r="C57" s="53" t="s">
        <v>20</v>
      </c>
      <c r="D57" s="93" t="s">
        <v>234</v>
      </c>
      <c r="E57" s="92"/>
      <c r="F57" s="92" t="s">
        <v>235</v>
      </c>
      <c r="G57" s="357" t="s">
        <v>232</v>
      </c>
      <c r="H57" s="357"/>
      <c r="I57" s="92" t="s">
        <v>236</v>
      </c>
      <c r="J57" s="92" t="s">
        <v>237</v>
      </c>
      <c r="K57" s="354" t="s">
        <v>238</v>
      </c>
      <c r="L57" s="355"/>
      <c r="M57" s="355"/>
      <c r="N57" s="355"/>
      <c r="O57" s="356"/>
      <c r="P57" s="88" t="s">
        <v>198</v>
      </c>
      <c r="Q57" s="56"/>
    </row>
    <row r="58" spans="1:17" ht="39.950000000000003" customHeight="1">
      <c r="A58" s="341"/>
      <c r="B58" s="336"/>
      <c r="C58" s="53" t="s">
        <v>21</v>
      </c>
      <c r="D58" s="55"/>
      <c r="E58" s="56"/>
      <c r="F58" s="56"/>
      <c r="G58" s="56"/>
      <c r="H58" s="56"/>
      <c r="I58" s="56"/>
      <c r="J58" s="56"/>
      <c r="K58" s="56"/>
      <c r="L58" s="56"/>
      <c r="M58" s="56"/>
      <c r="N58" s="56"/>
      <c r="O58" s="56"/>
      <c r="P58" s="56"/>
      <c r="Q58" s="56"/>
    </row>
    <row r="59" spans="1:17" s="69" customFormat="1" ht="183.75" customHeight="1">
      <c r="A59" s="346" t="s">
        <v>119</v>
      </c>
      <c r="B59" s="346" t="s">
        <v>118</v>
      </c>
      <c r="C59" s="346" t="s">
        <v>20</v>
      </c>
      <c r="D59" s="57"/>
      <c r="E59" s="57" t="s">
        <v>166</v>
      </c>
      <c r="F59" s="57" t="s">
        <v>167</v>
      </c>
      <c r="G59" s="89" t="s">
        <v>168</v>
      </c>
      <c r="H59" s="89" t="s">
        <v>168</v>
      </c>
      <c r="I59" s="89" t="s">
        <v>168</v>
      </c>
      <c r="J59" s="89" t="s">
        <v>168</v>
      </c>
      <c r="K59" s="89" t="s">
        <v>168</v>
      </c>
      <c r="L59" s="89" t="s">
        <v>168</v>
      </c>
      <c r="M59" s="89" t="s">
        <v>168</v>
      </c>
      <c r="N59" s="89" t="s">
        <v>168</v>
      </c>
      <c r="O59" s="89" t="s">
        <v>169</v>
      </c>
      <c r="P59" s="65"/>
      <c r="Q59" s="65"/>
    </row>
    <row r="60" spans="1:17" s="69" customFormat="1" ht="150" customHeight="1">
      <c r="A60" s="352"/>
      <c r="B60" s="352"/>
      <c r="C60" s="352"/>
      <c r="D60" s="57" t="s">
        <v>162</v>
      </c>
      <c r="E60" s="57" t="s">
        <v>162</v>
      </c>
      <c r="F60" s="57" t="s">
        <v>162</v>
      </c>
      <c r="G60" s="57" t="s">
        <v>162</v>
      </c>
      <c r="H60" s="57" t="s">
        <v>162</v>
      </c>
      <c r="I60" s="57" t="s">
        <v>162</v>
      </c>
      <c r="J60" s="57" t="s">
        <v>162</v>
      </c>
      <c r="K60" s="57" t="s">
        <v>162</v>
      </c>
      <c r="L60" s="57" t="s">
        <v>162</v>
      </c>
      <c r="M60" s="57" t="s">
        <v>162</v>
      </c>
      <c r="N60" s="57" t="s">
        <v>162</v>
      </c>
      <c r="O60" s="57" t="s">
        <v>162</v>
      </c>
      <c r="P60" s="65"/>
      <c r="Q60" s="65"/>
    </row>
    <row r="61" spans="1:17" s="69" customFormat="1" ht="316.5" customHeight="1">
      <c r="A61" s="352"/>
      <c r="B61" s="352"/>
      <c r="C61" s="347"/>
      <c r="D61" s="57" t="s">
        <v>163</v>
      </c>
      <c r="E61" s="57" t="s">
        <v>164</v>
      </c>
      <c r="F61" s="57" t="s">
        <v>165</v>
      </c>
      <c r="G61" s="57" t="s">
        <v>165</v>
      </c>
      <c r="H61" s="57" t="s">
        <v>165</v>
      </c>
      <c r="I61" s="57" t="s">
        <v>165</v>
      </c>
      <c r="J61" s="57" t="s">
        <v>165</v>
      </c>
      <c r="K61" s="57" t="s">
        <v>165</v>
      </c>
      <c r="L61" s="57" t="s">
        <v>165</v>
      </c>
      <c r="M61" s="57" t="s">
        <v>165</v>
      </c>
      <c r="N61" s="57" t="s">
        <v>165</v>
      </c>
      <c r="O61" s="57" t="s">
        <v>165</v>
      </c>
      <c r="P61" s="65"/>
      <c r="Q61" s="65"/>
    </row>
    <row r="62" spans="1:17" s="69" customFormat="1" ht="39.950000000000003" customHeight="1">
      <c r="A62" s="347"/>
      <c r="B62" s="347"/>
      <c r="C62" s="68" t="s">
        <v>21</v>
      </c>
      <c r="D62" s="57"/>
      <c r="E62" s="65"/>
      <c r="F62" s="65"/>
      <c r="G62" s="65"/>
      <c r="H62" s="65"/>
      <c r="I62" s="65"/>
      <c r="J62" s="65"/>
      <c r="K62" s="65"/>
      <c r="L62" s="65"/>
      <c r="M62" s="65"/>
      <c r="N62" s="65"/>
      <c r="O62" s="65"/>
      <c r="P62" s="65"/>
      <c r="Q62" s="65"/>
    </row>
    <row r="63" spans="1:17" ht="39.950000000000003" customHeight="1">
      <c r="A63" s="341" t="s">
        <v>120</v>
      </c>
      <c r="B63" s="336" t="s">
        <v>121</v>
      </c>
      <c r="C63" s="53" t="s">
        <v>20</v>
      </c>
      <c r="D63" s="55"/>
      <c r="E63" s="56"/>
      <c r="F63" s="56"/>
      <c r="G63" s="56"/>
      <c r="H63" s="56"/>
      <c r="I63" s="56"/>
      <c r="J63" s="56"/>
      <c r="K63" s="56"/>
      <c r="L63" s="56"/>
      <c r="M63" s="56"/>
      <c r="N63" s="56"/>
      <c r="O63" s="56"/>
      <c r="P63" s="56"/>
      <c r="Q63" s="56"/>
    </row>
    <row r="64" spans="1:17" ht="39.950000000000003" customHeight="1">
      <c r="A64" s="341"/>
      <c r="B64" s="336"/>
      <c r="C64" s="53" t="s">
        <v>21</v>
      </c>
      <c r="D64" s="55"/>
      <c r="E64" s="56"/>
      <c r="F64" s="56"/>
      <c r="G64" s="56"/>
      <c r="H64" s="56"/>
      <c r="I64" s="56"/>
      <c r="J64" s="56"/>
      <c r="K64" s="56"/>
      <c r="L64" s="56"/>
      <c r="M64" s="56"/>
      <c r="N64" s="56"/>
      <c r="O64" s="56"/>
      <c r="P64" s="56"/>
      <c r="Q64" s="56"/>
    </row>
    <row r="65" spans="1:20" s="69" customFormat="1" ht="154.5" customHeight="1">
      <c r="A65" s="345" t="s">
        <v>122</v>
      </c>
      <c r="B65" s="342" t="s">
        <v>123</v>
      </c>
      <c r="C65" s="68" t="s">
        <v>20</v>
      </c>
      <c r="D65" s="66"/>
      <c r="E65" s="66"/>
      <c r="F65" s="66" t="s">
        <v>184</v>
      </c>
      <c r="G65" s="66" t="s">
        <v>170</v>
      </c>
      <c r="H65" s="66" t="s">
        <v>185</v>
      </c>
      <c r="I65" s="66"/>
      <c r="J65" s="66" t="s">
        <v>185</v>
      </c>
      <c r="K65" s="66"/>
      <c r="L65" s="66"/>
      <c r="M65" s="66" t="s">
        <v>185</v>
      </c>
      <c r="N65" s="66"/>
      <c r="O65" s="66" t="s">
        <v>186</v>
      </c>
      <c r="P65" s="66" t="s">
        <v>187</v>
      </c>
      <c r="Q65" s="65"/>
    </row>
    <row r="66" spans="1:20" s="69" customFormat="1" ht="39.950000000000003" customHeight="1">
      <c r="A66" s="345"/>
      <c r="B66" s="342"/>
      <c r="C66" s="68" t="s">
        <v>21</v>
      </c>
      <c r="D66" s="65"/>
      <c r="E66" s="65"/>
      <c r="F66" s="65"/>
      <c r="G66" s="65"/>
      <c r="H66" s="65"/>
      <c r="I66" s="65"/>
      <c r="J66" s="65"/>
      <c r="K66" s="65"/>
      <c r="L66" s="65"/>
      <c r="M66" s="65"/>
      <c r="N66" s="65"/>
      <c r="O66" s="65"/>
      <c r="P66" s="65"/>
      <c r="Q66" s="65"/>
    </row>
    <row r="67" spans="1:20" ht="39.950000000000003" customHeight="1">
      <c r="A67" s="341" t="s">
        <v>124</v>
      </c>
      <c r="B67" s="336" t="s">
        <v>125</v>
      </c>
      <c r="C67" s="53" t="s">
        <v>20</v>
      </c>
      <c r="D67" s="55"/>
      <c r="E67" s="56"/>
      <c r="F67" s="56"/>
      <c r="G67" s="56"/>
      <c r="H67" s="56"/>
      <c r="I67" s="56"/>
      <c r="J67" s="56"/>
      <c r="K67" s="56"/>
      <c r="L67" s="56"/>
      <c r="M67" s="56"/>
      <c r="N67" s="56"/>
      <c r="O67" s="56"/>
      <c r="P67" s="56"/>
      <c r="Q67" s="56"/>
    </row>
    <row r="68" spans="1:20" ht="39.950000000000003" customHeight="1">
      <c r="A68" s="341"/>
      <c r="B68" s="336"/>
      <c r="C68" s="53" t="s">
        <v>21</v>
      </c>
      <c r="D68" s="55"/>
      <c r="E68" s="56"/>
      <c r="F68" s="56"/>
      <c r="G68" s="56"/>
      <c r="H68" s="56"/>
      <c r="I68" s="56"/>
      <c r="J68" s="56"/>
      <c r="K68" s="56"/>
      <c r="L68" s="56"/>
      <c r="M68" s="56"/>
      <c r="N68" s="56"/>
      <c r="O68" s="56"/>
      <c r="P68" s="56"/>
      <c r="Q68" s="56"/>
    </row>
    <row r="69" spans="1:20" ht="147" customHeight="1">
      <c r="A69" s="348" t="s">
        <v>126</v>
      </c>
      <c r="B69" s="343" t="s">
        <v>127</v>
      </c>
      <c r="C69" s="53" t="s">
        <v>20</v>
      </c>
      <c r="D69" s="55"/>
      <c r="E69" s="90" t="s">
        <v>154</v>
      </c>
      <c r="F69" s="90" t="s">
        <v>155</v>
      </c>
      <c r="G69" s="56"/>
      <c r="H69" s="56"/>
      <c r="I69" s="56"/>
      <c r="J69" s="56"/>
      <c r="K69" s="56"/>
      <c r="L69" s="56"/>
      <c r="M69" s="56"/>
      <c r="N69" s="56"/>
      <c r="O69" s="90" t="s">
        <v>156</v>
      </c>
      <c r="P69" s="56"/>
      <c r="Q69" s="56"/>
    </row>
    <row r="70" spans="1:20" ht="39.950000000000003" customHeight="1">
      <c r="A70" s="349"/>
      <c r="B70" s="344"/>
      <c r="C70" s="53" t="s">
        <v>21</v>
      </c>
      <c r="D70" s="55"/>
      <c r="E70" s="56"/>
      <c r="F70" s="56"/>
      <c r="G70" s="56"/>
      <c r="H70" s="56"/>
      <c r="I70" s="56"/>
      <c r="J70" s="56"/>
      <c r="K70" s="56"/>
      <c r="L70" s="56"/>
      <c r="M70" s="56"/>
      <c r="N70" s="56"/>
      <c r="O70" s="56"/>
      <c r="P70" s="56"/>
      <c r="Q70" s="56"/>
    </row>
    <row r="71" spans="1:20">
      <c r="A71" s="91"/>
      <c r="B71" s="91"/>
      <c r="C71" s="91"/>
      <c r="D71" s="91"/>
      <c r="E71" s="91"/>
      <c r="F71" s="91"/>
      <c r="G71" s="91"/>
      <c r="H71" s="91"/>
      <c r="I71" s="91"/>
      <c r="J71" s="91"/>
      <c r="K71" s="91"/>
      <c r="L71" s="91"/>
      <c r="M71" s="91"/>
      <c r="N71" s="91"/>
      <c r="O71" s="91"/>
      <c r="P71" s="91"/>
      <c r="Q71" s="91"/>
    </row>
    <row r="73" spans="1:20">
      <c r="B73" s="331" t="s">
        <v>254</v>
      </c>
      <c r="C73" s="331"/>
      <c r="D73" s="331"/>
      <c r="E73" s="331"/>
      <c r="F73" s="331"/>
      <c r="G73" s="331"/>
      <c r="H73" s="331"/>
      <c r="I73" s="331"/>
      <c r="J73" s="331"/>
      <c r="K73" s="331"/>
      <c r="L73" s="331"/>
      <c r="M73" s="331"/>
      <c r="N73" s="331"/>
      <c r="O73" s="331"/>
      <c r="P73" s="331"/>
      <c r="Q73" s="331"/>
      <c r="R73" s="331"/>
      <c r="S73" s="331"/>
      <c r="T73" s="331"/>
    </row>
    <row r="74" spans="1:20" ht="15">
      <c r="B74" s="38"/>
      <c r="C74" s="39"/>
      <c r="D74" s="40"/>
      <c r="E74" s="40"/>
      <c r="F74" s="40"/>
      <c r="G74" s="40"/>
      <c r="H74" s="40"/>
      <c r="I74" s="40"/>
      <c r="J74" s="40"/>
      <c r="K74" s="40"/>
      <c r="L74" s="40"/>
      <c r="M74" s="40"/>
      <c r="N74" s="40"/>
      <c r="O74" s="40"/>
      <c r="P74" s="40"/>
      <c r="Q74" s="40"/>
      <c r="R74" s="40"/>
      <c r="S74" s="40"/>
      <c r="T74" s="40"/>
    </row>
    <row r="75" spans="1:20" ht="15">
      <c r="B75" s="38"/>
      <c r="C75" s="39"/>
      <c r="D75" s="40"/>
      <c r="E75" s="40"/>
      <c r="F75" s="40"/>
      <c r="G75" s="40"/>
      <c r="H75" s="40"/>
      <c r="I75" s="40"/>
      <c r="J75" s="40"/>
      <c r="K75" s="40"/>
      <c r="L75" s="40"/>
      <c r="M75" s="40"/>
      <c r="N75" s="40"/>
      <c r="O75" s="40"/>
      <c r="P75" s="40"/>
      <c r="Q75" s="40"/>
      <c r="R75" s="40"/>
      <c r="S75" s="40"/>
      <c r="T75" s="40"/>
    </row>
    <row r="76" spans="1:20" ht="15">
      <c r="B76" s="38"/>
      <c r="C76" s="39"/>
      <c r="D76" s="40"/>
      <c r="E76" s="40"/>
      <c r="F76" s="40"/>
      <c r="G76" s="40"/>
      <c r="H76" s="40"/>
      <c r="I76" s="40"/>
      <c r="J76" s="40"/>
      <c r="K76" s="40"/>
      <c r="L76" s="40"/>
      <c r="M76" s="40"/>
      <c r="N76" s="40"/>
      <c r="O76" s="40"/>
      <c r="P76" s="40"/>
      <c r="Q76" s="40"/>
      <c r="R76" s="40"/>
      <c r="S76" s="40"/>
      <c r="T76" s="40"/>
    </row>
    <row r="77" spans="1:20" ht="15">
      <c r="B77" s="38"/>
      <c r="C77" s="39"/>
      <c r="D77" s="40"/>
      <c r="E77" s="40"/>
      <c r="F77" s="40"/>
      <c r="G77" s="40"/>
      <c r="H77" s="40"/>
      <c r="I77" s="40"/>
      <c r="J77" s="40"/>
      <c r="K77" s="40"/>
      <c r="L77" s="40"/>
      <c r="M77" s="40"/>
      <c r="N77" s="40"/>
      <c r="O77" s="40"/>
      <c r="P77" s="40"/>
      <c r="Q77" s="40"/>
      <c r="R77" s="40"/>
      <c r="S77" s="40"/>
      <c r="T77" s="40"/>
    </row>
    <row r="78" spans="1:20" ht="15">
      <c r="B78" s="41" t="s">
        <v>46</v>
      </c>
      <c r="C78" s="42"/>
      <c r="D78" s="43"/>
      <c r="E78" s="43"/>
      <c r="F78" s="40"/>
      <c r="G78" s="40"/>
      <c r="H78" s="40"/>
      <c r="I78" s="40"/>
      <c r="J78" s="40"/>
      <c r="K78" s="40"/>
      <c r="L78" s="40"/>
      <c r="M78" s="40"/>
      <c r="N78" s="40"/>
      <c r="O78" s="40"/>
      <c r="P78" s="40"/>
      <c r="Q78" s="40"/>
      <c r="R78" s="40"/>
      <c r="S78" s="40"/>
      <c r="T78" s="40"/>
    </row>
    <row r="79" spans="1:20" ht="58.5" customHeight="1">
      <c r="B79" s="332" t="s">
        <v>215</v>
      </c>
      <c r="C79" s="332"/>
      <c r="D79" s="332"/>
      <c r="E79" s="332"/>
      <c r="F79" s="40"/>
      <c r="G79" s="40"/>
      <c r="H79" s="40"/>
      <c r="I79" s="40"/>
      <c r="J79" s="40"/>
      <c r="K79" s="40"/>
      <c r="L79" s="40"/>
      <c r="M79" s="40"/>
      <c r="N79" s="40"/>
      <c r="O79" s="40"/>
      <c r="P79" s="40"/>
      <c r="Q79" s="40"/>
      <c r="R79" s="40"/>
      <c r="S79" s="40"/>
      <c r="T79" s="40"/>
    </row>
  </sheetData>
  <mergeCells count="79">
    <mergeCell ref="A67:A68"/>
    <mergeCell ref="A5:A7"/>
    <mergeCell ref="M8:O8"/>
    <mergeCell ref="C59:C61"/>
    <mergeCell ref="B19:B20"/>
    <mergeCell ref="B8:B9"/>
    <mergeCell ref="A10:A11"/>
    <mergeCell ref="B12:B13"/>
    <mergeCell ref="A59:A62"/>
    <mergeCell ref="B63:B64"/>
    <mergeCell ref="A65:A66"/>
    <mergeCell ref="B65:B66"/>
    <mergeCell ref="G57:H57"/>
    <mergeCell ref="K57:O57"/>
    <mergeCell ref="B5:B7"/>
    <mergeCell ref="A8:A9"/>
    <mergeCell ref="A69:A70"/>
    <mergeCell ref="B3:C3"/>
    <mergeCell ref="B10:B11"/>
    <mergeCell ref="B17:B18"/>
    <mergeCell ref="B14:B15"/>
    <mergeCell ref="A19:A20"/>
    <mergeCell ref="B69:B70"/>
    <mergeCell ref="B55:B56"/>
    <mergeCell ref="A53:A54"/>
    <mergeCell ref="B53:B54"/>
    <mergeCell ref="A12:A13"/>
    <mergeCell ref="B21:B22"/>
    <mergeCell ref="A14:A15"/>
    <mergeCell ref="A17:A18"/>
    <mergeCell ref="A55:A56"/>
    <mergeCell ref="A57:A58"/>
    <mergeCell ref="A63:A64"/>
    <mergeCell ref="A36:A37"/>
    <mergeCell ref="B51:B52"/>
    <mergeCell ref="B49:B50"/>
    <mergeCell ref="B59:B62"/>
    <mergeCell ref="B57:B58"/>
    <mergeCell ref="B36:B37"/>
    <mergeCell ref="A49:A50"/>
    <mergeCell ref="A51:A52"/>
    <mergeCell ref="DP16:DR16"/>
    <mergeCell ref="CH16:CJ16"/>
    <mergeCell ref="B47:B48"/>
    <mergeCell ref="A41:A42"/>
    <mergeCell ref="B41:B42"/>
    <mergeCell ref="B39:B40"/>
    <mergeCell ref="A25:A26"/>
    <mergeCell ref="A23:A24"/>
    <mergeCell ref="A45:A46"/>
    <mergeCell ref="A47:A48"/>
    <mergeCell ref="B45:B46"/>
    <mergeCell ref="BQ16:BS16"/>
    <mergeCell ref="A21:A22"/>
    <mergeCell ref="A39:A40"/>
    <mergeCell ref="A43:A44"/>
    <mergeCell ref="B34:B35"/>
    <mergeCell ref="A34:A35"/>
    <mergeCell ref="B31:B32"/>
    <mergeCell ref="A31:A32"/>
    <mergeCell ref="B23:B24"/>
    <mergeCell ref="B43:B44"/>
    <mergeCell ref="B25:B26"/>
    <mergeCell ref="B73:T73"/>
    <mergeCell ref="B79:E79"/>
    <mergeCell ref="G43:O43"/>
    <mergeCell ref="B67:B68"/>
    <mergeCell ref="IV16"/>
    <mergeCell ref="EX16:EZ16"/>
    <mergeCell ref="FO16:FQ16"/>
    <mergeCell ref="GF16:GH16"/>
    <mergeCell ref="GW16:GY16"/>
    <mergeCell ref="HN16:HP16"/>
    <mergeCell ref="IE16:IG16"/>
    <mergeCell ref="AI16:AK16"/>
    <mergeCell ref="AZ16:BB16"/>
    <mergeCell ref="EG16:EI16"/>
    <mergeCell ref="CY16:DA16"/>
    <mergeCell ref="H39:O39"/>
  </mergeCells>
  <conditionalFormatting sqref="R5:AN6 R7:AC70">
    <cfRule type="expression" dxfId="0" priority="3">
      <formula>D5&lt;&gt;0</formula>
    </cfRule>
    <cfRule type="colorScale" priority="4">
      <colorScale>
        <cfvo type="min"/>
        <cfvo type="max"/>
        <color rgb="FFFF7128"/>
        <color rgb="FFFFEF9C"/>
      </colorScale>
    </cfRule>
  </conditionalFormatting>
  <pageMargins left="0.15748031496062992" right="0.15748031496062992" top="0.15748031496062992" bottom="0.15748031496062992" header="0.31496062992125984" footer="0.31496062992125984"/>
  <pageSetup paperSize="9" scale="72" fitToHeight="11" orientation="landscape" r:id="rId1"/>
  <rowBreaks count="1" manualBreakCount="1">
    <brk id="28" max="16383" man="1"/>
  </rowBreaks>
  <colBreaks count="1" manualBreakCount="1">
    <brk id="2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502"/>
  <sheetViews>
    <sheetView tabSelected="1" view="pageBreakPreview" topLeftCell="A2" zoomScale="75" zoomScaleSheetLayoutView="75" workbookViewId="0">
      <pane xSplit="4" ySplit="10" topLeftCell="E471" activePane="bottomRight" state="frozen"/>
      <selection activeCell="A2" sqref="A2"/>
      <selection pane="topRight" activeCell="E2" sqref="E2"/>
      <selection pane="bottomLeft" activeCell="A12" sqref="A12"/>
      <selection pane="bottomRight" activeCell="AF235" sqref="AF235"/>
    </sheetView>
  </sheetViews>
  <sheetFormatPr defaultColWidth="9.140625" defaultRowHeight="15.75"/>
  <cols>
    <col min="1" max="1" width="8" style="222" customWidth="1"/>
    <col min="2" max="2" width="25.85546875" style="222" customWidth="1"/>
    <col min="3" max="3" width="20.42578125" style="222" customWidth="1"/>
    <col min="4" max="4" width="20.7109375" style="112" customWidth="1"/>
    <col min="5" max="5" width="17" style="223" customWidth="1"/>
    <col min="6" max="6" width="17.5703125" style="223" customWidth="1"/>
    <col min="7" max="7" width="12.140625" style="223" customWidth="1"/>
    <col min="8" max="8" width="12.7109375" style="222" hidden="1" customWidth="1"/>
    <col min="9" max="9" width="11.5703125" style="222" hidden="1" customWidth="1"/>
    <col min="10" max="10" width="12.7109375" style="222" hidden="1" customWidth="1"/>
    <col min="11" max="11" width="15.28515625" style="222" hidden="1" customWidth="1"/>
    <col min="12" max="12" width="14.7109375" style="222" hidden="1" customWidth="1"/>
    <col min="13" max="13" width="9.42578125" style="222" hidden="1" customWidth="1"/>
    <col min="14" max="14" width="14.5703125" style="222" hidden="1" customWidth="1"/>
    <col min="15" max="15" width="12" style="222" hidden="1" customWidth="1"/>
    <col min="16" max="16" width="9.140625" style="222" hidden="1" customWidth="1"/>
    <col min="17" max="17" width="11.7109375" style="222" hidden="1" customWidth="1"/>
    <col min="18" max="18" width="11.140625" style="222" hidden="1" customWidth="1"/>
    <col min="19" max="19" width="7.7109375" style="222" hidden="1" customWidth="1"/>
    <col min="20" max="20" width="14.5703125" style="222" hidden="1" customWidth="1"/>
    <col min="21" max="21" width="13.140625" style="222" hidden="1" customWidth="1"/>
    <col min="22" max="22" width="7.7109375" style="222" hidden="1" customWidth="1"/>
    <col min="23" max="23" width="13.28515625" style="222" hidden="1" customWidth="1"/>
    <col min="24" max="24" width="13.140625" style="222" hidden="1" customWidth="1"/>
    <col min="25" max="25" width="7.7109375" style="222" hidden="1" customWidth="1"/>
    <col min="26" max="27" width="12.28515625" style="222" hidden="1" customWidth="1"/>
    <col min="28" max="28" width="8.7109375" style="222" hidden="1" customWidth="1"/>
    <col min="29" max="29" width="12.28515625" style="222" hidden="1" customWidth="1"/>
    <col min="30" max="30" width="10.140625" style="222" hidden="1" customWidth="1"/>
    <col min="31" max="31" width="7.7109375" style="222" hidden="1" customWidth="1"/>
    <col min="32" max="32" width="11.42578125" style="222" customWidth="1"/>
    <col min="33" max="33" width="12.5703125" style="222" customWidth="1"/>
    <col min="34" max="34" width="7.7109375" style="222" customWidth="1"/>
    <col min="35" max="35" width="12" style="222" customWidth="1"/>
    <col min="36" max="37" width="7.7109375" style="222" customWidth="1"/>
    <col min="38" max="38" width="11.7109375" style="222" customWidth="1"/>
    <col min="39" max="39" width="9.7109375" style="222" customWidth="1"/>
    <col min="40" max="40" width="7.7109375" style="222" customWidth="1"/>
    <col min="41" max="41" width="17" style="222" customWidth="1"/>
    <col min="42" max="43" width="7.7109375" style="222" customWidth="1"/>
    <col min="44" max="44" width="26.140625" style="225" customWidth="1"/>
    <col min="45" max="16384" width="9.140625" style="95"/>
  </cols>
  <sheetData>
    <row r="1" spans="1:44" ht="144" hidden="1" customHeight="1">
      <c r="AN1" s="152"/>
      <c r="AO1" s="152"/>
      <c r="AP1" s="425" t="s">
        <v>312</v>
      </c>
      <c r="AQ1" s="426"/>
      <c r="AR1" s="426"/>
    </row>
    <row r="2" spans="1:44" ht="18.75">
      <c r="AR2" s="105" t="s">
        <v>266</v>
      </c>
    </row>
    <row r="3" spans="1:44" s="100" customFormat="1" ht="24" customHeight="1">
      <c r="A3" s="445" t="s">
        <v>300</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c r="AI3" s="445"/>
      <c r="AJ3" s="445"/>
      <c r="AK3" s="445"/>
      <c r="AL3" s="445"/>
      <c r="AM3" s="445"/>
      <c r="AN3" s="445"/>
      <c r="AO3" s="445"/>
      <c r="AP3" s="445"/>
      <c r="AQ3" s="445"/>
      <c r="AR3" s="445"/>
    </row>
    <row r="4" spans="1:44" s="96" customFormat="1" ht="17.25" customHeight="1">
      <c r="A4" s="446" t="s">
        <v>345</v>
      </c>
      <c r="B4" s="446"/>
      <c r="C4" s="446"/>
      <c r="D4" s="446"/>
      <c r="E4" s="446"/>
      <c r="F4" s="446"/>
      <c r="G4" s="446"/>
      <c r="H4" s="446"/>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446"/>
      <c r="AL4" s="446"/>
      <c r="AM4" s="446"/>
      <c r="AN4" s="446"/>
      <c r="AO4" s="446"/>
      <c r="AP4" s="446"/>
      <c r="AQ4" s="446"/>
      <c r="AR4" s="446"/>
    </row>
    <row r="5" spans="1:44" s="97" customFormat="1" ht="24" customHeight="1">
      <c r="A5" s="447" t="s">
        <v>260</v>
      </c>
      <c r="B5" s="447"/>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447"/>
      <c r="AI5" s="447"/>
      <c r="AJ5" s="447"/>
      <c r="AK5" s="447"/>
      <c r="AL5" s="447"/>
      <c r="AM5" s="447"/>
      <c r="AN5" s="447"/>
      <c r="AO5" s="447"/>
      <c r="AP5" s="447"/>
      <c r="AQ5" s="447"/>
      <c r="AR5" s="447"/>
    </row>
    <row r="6" spans="1:44" s="97" customFormat="1" ht="24" customHeight="1">
      <c r="A6" s="449" t="s">
        <v>299</v>
      </c>
      <c r="B6" s="450"/>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c r="AH6" s="450"/>
      <c r="AI6" s="450"/>
      <c r="AJ6" s="273"/>
      <c r="AK6" s="273"/>
      <c r="AL6" s="273"/>
      <c r="AM6" s="273"/>
      <c r="AN6" s="273"/>
      <c r="AO6" s="273"/>
      <c r="AP6" s="273"/>
      <c r="AQ6" s="273"/>
      <c r="AR6" s="273"/>
    </row>
    <row r="7" spans="1:44" ht="12.75">
      <c r="A7" s="448"/>
      <c r="B7" s="448"/>
      <c r="C7" s="448"/>
      <c r="D7" s="448"/>
      <c r="E7" s="448"/>
      <c r="F7" s="448"/>
      <c r="G7" s="448"/>
      <c r="H7" s="448"/>
      <c r="I7" s="448"/>
      <c r="J7" s="448"/>
      <c r="K7" s="448"/>
      <c r="L7" s="448"/>
      <c r="M7" s="448"/>
      <c r="N7" s="448"/>
      <c r="O7" s="448"/>
      <c r="P7" s="448"/>
      <c r="Q7" s="448"/>
      <c r="R7" s="448"/>
      <c r="S7" s="448"/>
      <c r="T7" s="448"/>
      <c r="U7" s="448"/>
      <c r="V7" s="448"/>
      <c r="W7" s="448"/>
      <c r="X7" s="448"/>
      <c r="Y7" s="448"/>
      <c r="Z7" s="448"/>
      <c r="AA7" s="448"/>
      <c r="AB7" s="448"/>
      <c r="AC7" s="448"/>
      <c r="AD7" s="448"/>
      <c r="AE7" s="448"/>
      <c r="AF7" s="448"/>
      <c r="AG7" s="448"/>
      <c r="AH7" s="448"/>
      <c r="AI7" s="448"/>
      <c r="AJ7" s="274"/>
      <c r="AK7" s="274"/>
      <c r="AL7" s="225"/>
      <c r="AM7" s="225"/>
      <c r="AN7" s="225"/>
      <c r="AO7" s="225"/>
      <c r="AP7" s="225"/>
      <c r="AQ7" s="225"/>
      <c r="AR7" s="176" t="s">
        <v>257</v>
      </c>
    </row>
    <row r="8" spans="1:44" ht="15" customHeight="1">
      <c r="A8" s="413" t="s">
        <v>0</v>
      </c>
      <c r="B8" s="413" t="s">
        <v>309</v>
      </c>
      <c r="C8" s="413" t="s">
        <v>259</v>
      </c>
      <c r="D8" s="413" t="s">
        <v>40</v>
      </c>
      <c r="E8" s="413" t="s">
        <v>256</v>
      </c>
      <c r="F8" s="413"/>
      <c r="G8" s="413"/>
      <c r="H8" s="423" t="s">
        <v>255</v>
      </c>
      <c r="I8" s="423"/>
      <c r="J8" s="423"/>
      <c r="K8" s="423"/>
      <c r="L8" s="423"/>
      <c r="M8" s="423"/>
      <c r="N8" s="423"/>
      <c r="O8" s="423"/>
      <c r="P8" s="423"/>
      <c r="Q8" s="423"/>
      <c r="R8" s="423"/>
      <c r="S8" s="423"/>
      <c r="T8" s="423"/>
      <c r="U8" s="423"/>
      <c r="V8" s="423"/>
      <c r="W8" s="423"/>
      <c r="X8" s="423"/>
      <c r="Y8" s="423"/>
      <c r="Z8" s="423"/>
      <c r="AA8" s="423"/>
      <c r="AB8" s="423"/>
      <c r="AC8" s="423"/>
      <c r="AD8" s="423"/>
      <c r="AE8" s="423"/>
      <c r="AF8" s="423"/>
      <c r="AG8" s="423"/>
      <c r="AH8" s="423"/>
      <c r="AI8" s="423"/>
      <c r="AJ8" s="423"/>
      <c r="AK8" s="423"/>
      <c r="AL8" s="423"/>
      <c r="AM8" s="423"/>
      <c r="AN8" s="423"/>
      <c r="AO8" s="423"/>
      <c r="AP8" s="423"/>
      <c r="AQ8" s="423"/>
      <c r="AR8" s="422" t="s">
        <v>293</v>
      </c>
    </row>
    <row r="9" spans="1:44" ht="28.5" customHeight="1">
      <c r="A9" s="413"/>
      <c r="B9" s="413"/>
      <c r="C9" s="413"/>
      <c r="D9" s="413"/>
      <c r="E9" s="413" t="s">
        <v>334</v>
      </c>
      <c r="F9" s="413" t="s">
        <v>271</v>
      </c>
      <c r="G9" s="424" t="s">
        <v>19</v>
      </c>
      <c r="H9" s="413" t="s">
        <v>17</v>
      </c>
      <c r="I9" s="413"/>
      <c r="J9" s="413"/>
      <c r="K9" s="413" t="s">
        <v>18</v>
      </c>
      <c r="L9" s="413"/>
      <c r="M9" s="413"/>
      <c r="N9" s="413" t="s">
        <v>22</v>
      </c>
      <c r="O9" s="413"/>
      <c r="P9" s="413"/>
      <c r="Q9" s="413" t="s">
        <v>24</v>
      </c>
      <c r="R9" s="413"/>
      <c r="S9" s="413"/>
      <c r="T9" s="413" t="s">
        <v>25</v>
      </c>
      <c r="U9" s="413"/>
      <c r="V9" s="413"/>
      <c r="W9" s="413" t="s">
        <v>26</v>
      </c>
      <c r="X9" s="413"/>
      <c r="Y9" s="413"/>
      <c r="Z9" s="413" t="s">
        <v>28</v>
      </c>
      <c r="AA9" s="413"/>
      <c r="AB9" s="413"/>
      <c r="AC9" s="413" t="s">
        <v>29</v>
      </c>
      <c r="AD9" s="413"/>
      <c r="AE9" s="413"/>
      <c r="AF9" s="413" t="s">
        <v>30</v>
      </c>
      <c r="AG9" s="413"/>
      <c r="AH9" s="417"/>
      <c r="AI9" s="413" t="s">
        <v>32</v>
      </c>
      <c r="AJ9" s="413"/>
      <c r="AK9" s="417"/>
      <c r="AL9" s="413" t="s">
        <v>33</v>
      </c>
      <c r="AM9" s="413"/>
      <c r="AN9" s="417"/>
      <c r="AO9" s="413" t="s">
        <v>34</v>
      </c>
      <c r="AP9" s="413"/>
      <c r="AQ9" s="413"/>
      <c r="AR9" s="422"/>
    </row>
    <row r="10" spans="1:44" ht="40.9" customHeight="1">
      <c r="A10" s="413"/>
      <c r="B10" s="413"/>
      <c r="C10" s="413"/>
      <c r="D10" s="413"/>
      <c r="E10" s="413"/>
      <c r="F10" s="413"/>
      <c r="G10" s="424"/>
      <c r="H10" s="267" t="s">
        <v>20</v>
      </c>
      <c r="I10" s="267" t="s">
        <v>21</v>
      </c>
      <c r="J10" s="268" t="s">
        <v>19</v>
      </c>
      <c r="K10" s="267" t="s">
        <v>20</v>
      </c>
      <c r="L10" s="267" t="s">
        <v>21</v>
      </c>
      <c r="M10" s="268" t="s">
        <v>19</v>
      </c>
      <c r="N10" s="267" t="s">
        <v>20</v>
      </c>
      <c r="O10" s="267" t="s">
        <v>21</v>
      </c>
      <c r="P10" s="268" t="s">
        <v>19</v>
      </c>
      <c r="Q10" s="267" t="s">
        <v>20</v>
      </c>
      <c r="R10" s="267" t="s">
        <v>21</v>
      </c>
      <c r="S10" s="268" t="s">
        <v>19</v>
      </c>
      <c r="T10" s="267" t="s">
        <v>20</v>
      </c>
      <c r="U10" s="267" t="s">
        <v>21</v>
      </c>
      <c r="V10" s="268" t="s">
        <v>19</v>
      </c>
      <c r="W10" s="267" t="s">
        <v>20</v>
      </c>
      <c r="X10" s="267" t="s">
        <v>21</v>
      </c>
      <c r="Y10" s="268" t="s">
        <v>19</v>
      </c>
      <c r="Z10" s="267" t="s">
        <v>20</v>
      </c>
      <c r="AA10" s="267" t="s">
        <v>21</v>
      </c>
      <c r="AB10" s="268" t="s">
        <v>19</v>
      </c>
      <c r="AC10" s="267" t="s">
        <v>20</v>
      </c>
      <c r="AD10" s="267" t="s">
        <v>21</v>
      </c>
      <c r="AE10" s="268" t="s">
        <v>19</v>
      </c>
      <c r="AF10" s="267" t="s">
        <v>20</v>
      </c>
      <c r="AG10" s="267" t="s">
        <v>21</v>
      </c>
      <c r="AH10" s="268" t="s">
        <v>19</v>
      </c>
      <c r="AI10" s="267" t="s">
        <v>20</v>
      </c>
      <c r="AJ10" s="267" t="s">
        <v>21</v>
      </c>
      <c r="AK10" s="268" t="s">
        <v>19</v>
      </c>
      <c r="AL10" s="267" t="s">
        <v>20</v>
      </c>
      <c r="AM10" s="267" t="s">
        <v>21</v>
      </c>
      <c r="AN10" s="268" t="s">
        <v>19</v>
      </c>
      <c r="AO10" s="267" t="s">
        <v>20</v>
      </c>
      <c r="AP10" s="267" t="s">
        <v>21</v>
      </c>
      <c r="AQ10" s="268" t="s">
        <v>19</v>
      </c>
      <c r="AR10" s="422"/>
    </row>
    <row r="11" spans="1:44" s="98" customFormat="1">
      <c r="A11" s="177">
        <v>1</v>
      </c>
      <c r="B11" s="177">
        <v>2</v>
      </c>
      <c r="C11" s="177">
        <v>3</v>
      </c>
      <c r="D11" s="177">
        <v>4</v>
      </c>
      <c r="E11" s="177">
        <v>5</v>
      </c>
      <c r="F11" s="177">
        <v>6</v>
      </c>
      <c r="G11" s="178">
        <v>7</v>
      </c>
      <c r="H11" s="177">
        <v>8</v>
      </c>
      <c r="I11" s="177">
        <v>9</v>
      </c>
      <c r="J11" s="178">
        <v>10</v>
      </c>
      <c r="K11" s="177">
        <v>11</v>
      </c>
      <c r="L11" s="177">
        <v>12</v>
      </c>
      <c r="M11" s="178">
        <v>13</v>
      </c>
      <c r="N11" s="177">
        <v>14</v>
      </c>
      <c r="O11" s="177">
        <v>15</v>
      </c>
      <c r="P11" s="178">
        <v>16</v>
      </c>
      <c r="Q11" s="177">
        <v>17</v>
      </c>
      <c r="R11" s="177">
        <v>18</v>
      </c>
      <c r="S11" s="178">
        <v>19</v>
      </c>
      <c r="T11" s="177">
        <v>20</v>
      </c>
      <c r="U11" s="177">
        <v>21</v>
      </c>
      <c r="V11" s="178">
        <v>22</v>
      </c>
      <c r="W11" s="177">
        <v>23</v>
      </c>
      <c r="X11" s="177">
        <v>24</v>
      </c>
      <c r="Y11" s="178">
        <v>25</v>
      </c>
      <c r="Z11" s="177">
        <v>26</v>
      </c>
      <c r="AA11" s="177">
        <v>24</v>
      </c>
      <c r="AB11" s="178">
        <v>25</v>
      </c>
      <c r="AC11" s="177">
        <v>29</v>
      </c>
      <c r="AD11" s="177">
        <v>30</v>
      </c>
      <c r="AE11" s="178">
        <v>31</v>
      </c>
      <c r="AF11" s="177">
        <v>32</v>
      </c>
      <c r="AG11" s="177">
        <v>33</v>
      </c>
      <c r="AH11" s="178">
        <v>34</v>
      </c>
      <c r="AI11" s="177">
        <v>35</v>
      </c>
      <c r="AJ11" s="177">
        <v>36</v>
      </c>
      <c r="AK11" s="178">
        <v>37</v>
      </c>
      <c r="AL11" s="177">
        <v>38</v>
      </c>
      <c r="AM11" s="177">
        <v>39</v>
      </c>
      <c r="AN11" s="178">
        <v>40</v>
      </c>
      <c r="AO11" s="177">
        <v>41</v>
      </c>
      <c r="AP11" s="177">
        <v>42</v>
      </c>
      <c r="AQ11" s="178">
        <v>43</v>
      </c>
      <c r="AR11" s="104">
        <v>44</v>
      </c>
    </row>
    <row r="12" spans="1:44" ht="30" customHeight="1">
      <c r="A12" s="451" t="s">
        <v>270</v>
      </c>
      <c r="B12" s="452"/>
      <c r="C12" s="453"/>
      <c r="D12" s="211" t="s">
        <v>258</v>
      </c>
      <c r="E12" s="195">
        <f>SUM(E13:E16)</f>
        <v>651095.9429100001</v>
      </c>
      <c r="F12" s="195">
        <f>SUM(F13:F16)</f>
        <v>232946.26332</v>
      </c>
      <c r="G12" s="182">
        <f>IF(F12,F12/E12*100,0)</f>
        <v>35.777563330969755</v>
      </c>
      <c r="H12" s="195">
        <f>SUM(H13:H16)</f>
        <v>1860.5045399999999</v>
      </c>
      <c r="I12" s="195">
        <f>SUM(I13:I16)</f>
        <v>1860.5045399999999</v>
      </c>
      <c r="J12" s="196">
        <f>IF(I12,I12/H12*100,0)</f>
        <v>100</v>
      </c>
      <c r="K12" s="195">
        <f>SUM(K13:K16)</f>
        <v>13540.529680000001</v>
      </c>
      <c r="L12" s="195">
        <f>SUM(L13:L16)</f>
        <v>13540.529680000001</v>
      </c>
      <c r="M12" s="196">
        <f t="shared" ref="M12:M16" si="0">IF(L12,L12/K12*100,0)</f>
        <v>100</v>
      </c>
      <c r="N12" s="195">
        <f>SUM(N13:N16)</f>
        <v>17548.73475</v>
      </c>
      <c r="O12" s="195">
        <f>SUM(O13:O16)</f>
        <v>17548.73475</v>
      </c>
      <c r="P12" s="196">
        <f t="shared" ref="P12:P16" si="1">IF(O12,O12/N12*100,0)</f>
        <v>100</v>
      </c>
      <c r="Q12" s="195">
        <f>SUM(Q13:Q16)</f>
        <v>13829.32602</v>
      </c>
      <c r="R12" s="195">
        <f>SUM(R13:R16)</f>
        <v>13829.32602</v>
      </c>
      <c r="S12" s="196">
        <f t="shared" ref="S12:S16" si="2">IF(R12,R12/Q12*100,0)</f>
        <v>100</v>
      </c>
      <c r="T12" s="195">
        <f>SUM(T13:T16)</f>
        <v>18901.634180000001</v>
      </c>
      <c r="U12" s="195">
        <f>SUM(U13:U16)</f>
        <v>18901.634180000001</v>
      </c>
      <c r="V12" s="196">
        <f t="shared" ref="V12:V16" si="3">IF(U12,U12/T12*100,0)</f>
        <v>100</v>
      </c>
      <c r="W12" s="195">
        <f>SUM(W13:W16)</f>
        <v>33665.340540000005</v>
      </c>
      <c r="X12" s="195">
        <f>SUM(X13:X16)</f>
        <v>33665.340540000005</v>
      </c>
      <c r="Y12" s="196">
        <f t="shared" ref="Y12:Y16" si="4">IF(X12,X12/W12*100,0)</f>
        <v>100</v>
      </c>
      <c r="Z12" s="195">
        <f>SUM(Z13:Z16)</f>
        <v>59456.864020000001</v>
      </c>
      <c r="AA12" s="195">
        <f>SUM(AA13:AA16)</f>
        <v>50604.704979999995</v>
      </c>
      <c r="AB12" s="196">
        <f t="shared" ref="AB12:AB16" si="5">IF(AA12,AA12/Z12*100,0)</f>
        <v>85.111628092221054</v>
      </c>
      <c r="AC12" s="195">
        <f>SUM(AC13:AC16)</f>
        <v>39896.384619999997</v>
      </c>
      <c r="AD12" s="195">
        <f>SUM(AD13:AD16)</f>
        <v>36443.681619999996</v>
      </c>
      <c r="AE12" s="196">
        <f t="shared" ref="AE12:AE16" si="6">IF(AD12,AD12/AC12*100,0)</f>
        <v>91.345824858854087</v>
      </c>
      <c r="AF12" s="195">
        <f>SUM(AF13:AF16)</f>
        <v>46558.559870000005</v>
      </c>
      <c r="AG12" s="195">
        <f>SUM(AG13:AG16)</f>
        <v>46551.807010000004</v>
      </c>
      <c r="AH12" s="196">
        <f t="shared" ref="AH12:AH16" si="7">IF(AG12,AG12/AF12*100,0)</f>
        <v>99.98549598608966</v>
      </c>
      <c r="AI12" s="195">
        <f>SUM(AI13:AI16)</f>
        <v>32478.289999999997</v>
      </c>
      <c r="AJ12" s="195">
        <f>SUM(AJ13:AJ16)</f>
        <v>0</v>
      </c>
      <c r="AK12" s="196">
        <f t="shared" ref="AK12:AK16" si="8">IF(AJ12,AJ12/AI12*100,0)</f>
        <v>0</v>
      </c>
      <c r="AL12" s="195">
        <f>SUM(AL13:AL16)</f>
        <v>25851.47579</v>
      </c>
      <c r="AM12" s="195">
        <f>SUM(AM13:AM16)</f>
        <v>0</v>
      </c>
      <c r="AN12" s="196">
        <f t="shared" ref="AN12:AN16" si="9">IF(AM12,AM12/AL12*100,0)</f>
        <v>0</v>
      </c>
      <c r="AO12" s="195">
        <f>SUM(AO13:AO16)</f>
        <v>347508.29890000011</v>
      </c>
      <c r="AP12" s="195">
        <f>SUM(AP13:AP16)</f>
        <v>0</v>
      </c>
      <c r="AQ12" s="196">
        <f t="shared" ref="AQ12:AQ16" si="10">IF(AP12,AP12/AO12*100,0)</f>
        <v>0</v>
      </c>
      <c r="AR12" s="437"/>
    </row>
    <row r="13" spans="1:44" ht="39" customHeight="1">
      <c r="A13" s="451"/>
      <c r="B13" s="452"/>
      <c r="C13" s="452"/>
      <c r="D13" s="256" t="s">
        <v>37</v>
      </c>
      <c r="E13" s="197">
        <f>H13+K13+N13+Q13+T13+W13+Z13+AC13+AF13+AI13+AL13+AO13</f>
        <v>7035</v>
      </c>
      <c r="F13" s="197">
        <f t="shared" ref="E13:F16" si="11">I13+L13+O13+R13+U13+X13+AA13+AD13+AG13+AJ13+AM13+AP13</f>
        <v>7035</v>
      </c>
      <c r="G13" s="183">
        <f t="shared" ref="G13:G41" si="12">IF(F13,F13/E13*100,0)</f>
        <v>100</v>
      </c>
      <c r="H13" s="197">
        <f>H28+H33+H38</f>
        <v>0</v>
      </c>
      <c r="I13" s="197">
        <f>I28+I33+I38</f>
        <v>0</v>
      </c>
      <c r="J13" s="198">
        <f t="shared" ref="J13:J17" si="13">IF(I13,I13/H13*100,0)</f>
        <v>0</v>
      </c>
      <c r="K13" s="197">
        <f>K28+K33+K38</f>
        <v>0</v>
      </c>
      <c r="L13" s="197">
        <f>L28+L33+L38</f>
        <v>0</v>
      </c>
      <c r="M13" s="198">
        <f t="shared" si="0"/>
        <v>0</v>
      </c>
      <c r="N13" s="197">
        <f>N28+N33+N38</f>
        <v>0</v>
      </c>
      <c r="O13" s="197">
        <f>O28+O33+O38</f>
        <v>0</v>
      </c>
      <c r="P13" s="198">
        <f t="shared" si="1"/>
        <v>0</v>
      </c>
      <c r="Q13" s="197">
        <f>Q28+Q33+Q38</f>
        <v>0</v>
      </c>
      <c r="R13" s="197">
        <f>R28+R33+R38</f>
        <v>0</v>
      </c>
      <c r="S13" s="198">
        <f t="shared" si="2"/>
        <v>0</v>
      </c>
      <c r="T13" s="197">
        <f>T28+T33+T38</f>
        <v>3479.5448200000001</v>
      </c>
      <c r="U13" s="197">
        <f>U28+U33+U38</f>
        <v>3479.5448200000001</v>
      </c>
      <c r="V13" s="198">
        <f t="shared" si="3"/>
        <v>100</v>
      </c>
      <c r="W13" s="197">
        <f>W28+W33+W38</f>
        <v>3196.9577600000002</v>
      </c>
      <c r="X13" s="197">
        <f>X28+X33+X38</f>
        <v>3196.9577600000002</v>
      </c>
      <c r="Y13" s="198">
        <f t="shared" si="4"/>
        <v>100</v>
      </c>
      <c r="Z13" s="197">
        <f>Z28+Z33+Z38</f>
        <v>358.49741999999998</v>
      </c>
      <c r="AA13" s="197">
        <f>AA28+AA33+AA38</f>
        <v>358.49741999999998</v>
      </c>
      <c r="AB13" s="198">
        <f t="shared" si="5"/>
        <v>100</v>
      </c>
      <c r="AC13" s="197">
        <f>AC28+AC33+AC38</f>
        <v>0</v>
      </c>
      <c r="AD13" s="197">
        <f>AD28+AD33+AD38</f>
        <v>0</v>
      </c>
      <c r="AE13" s="198">
        <f t="shared" si="6"/>
        <v>0</v>
      </c>
      <c r="AF13" s="197">
        <f>AF28+AF33+AF38</f>
        <v>0</v>
      </c>
      <c r="AG13" s="197">
        <f>AG28+AG33+AG38</f>
        <v>0</v>
      </c>
      <c r="AH13" s="198">
        <f t="shared" si="7"/>
        <v>0</v>
      </c>
      <c r="AI13" s="197">
        <f>AI28+AI33+AI38</f>
        <v>0</v>
      </c>
      <c r="AJ13" s="197">
        <f>AJ28+AJ33+AJ38</f>
        <v>0</v>
      </c>
      <c r="AK13" s="198">
        <f t="shared" si="8"/>
        <v>0</v>
      </c>
      <c r="AL13" s="197">
        <f>AL28+AL33+AL38</f>
        <v>0</v>
      </c>
      <c r="AM13" s="197">
        <f>AM28+AM33+AM38</f>
        <v>0</v>
      </c>
      <c r="AN13" s="198">
        <f t="shared" si="9"/>
        <v>0</v>
      </c>
      <c r="AO13" s="197">
        <f>AO28+AO33+AO38</f>
        <v>0</v>
      </c>
      <c r="AP13" s="197">
        <f>AP28+AP33+AP38</f>
        <v>0</v>
      </c>
      <c r="AQ13" s="198">
        <f t="shared" si="10"/>
        <v>0</v>
      </c>
      <c r="AR13" s="363"/>
    </row>
    <row r="14" spans="1:44" ht="60" customHeight="1">
      <c r="A14" s="451"/>
      <c r="B14" s="452"/>
      <c r="C14" s="452"/>
      <c r="D14" s="256" t="s">
        <v>2</v>
      </c>
      <c r="E14" s="197">
        <f>H14+K14+N14+Q14+T14+W14+Z14+AC14+AF14+AI14+AL14+AO14</f>
        <v>8598.4</v>
      </c>
      <c r="F14" s="197">
        <f t="shared" si="11"/>
        <v>8598.4</v>
      </c>
      <c r="G14" s="183">
        <f t="shared" si="12"/>
        <v>100</v>
      </c>
      <c r="H14" s="197">
        <f t="shared" ref="H14:I14" si="14">H29+H34+H39</f>
        <v>0</v>
      </c>
      <c r="I14" s="197">
        <f t="shared" si="14"/>
        <v>0</v>
      </c>
      <c r="J14" s="198">
        <f t="shared" si="13"/>
        <v>0</v>
      </c>
      <c r="K14" s="197">
        <f t="shared" ref="K14:L14" si="15">K29+K34+K39</f>
        <v>0</v>
      </c>
      <c r="L14" s="197">
        <f t="shared" si="15"/>
        <v>0</v>
      </c>
      <c r="M14" s="198">
        <f t="shared" si="0"/>
        <v>0</v>
      </c>
      <c r="N14" s="197">
        <f t="shared" ref="N14:O14" si="16">N29+N34+N39</f>
        <v>0</v>
      </c>
      <c r="O14" s="197">
        <f t="shared" si="16"/>
        <v>0</v>
      </c>
      <c r="P14" s="198">
        <f t="shared" si="1"/>
        <v>0</v>
      </c>
      <c r="Q14" s="197">
        <f t="shared" ref="Q14:R14" si="17">Q29+Q34+Q39</f>
        <v>0</v>
      </c>
      <c r="R14" s="197">
        <f t="shared" si="17"/>
        <v>0</v>
      </c>
      <c r="S14" s="198">
        <f t="shared" si="2"/>
        <v>0</v>
      </c>
      <c r="T14" s="197">
        <f t="shared" ref="T14:U14" si="18">T29+T34+T39</f>
        <v>4252.8099599999996</v>
      </c>
      <c r="U14" s="197">
        <f t="shared" si="18"/>
        <v>4252.8099599999996</v>
      </c>
      <c r="V14" s="198">
        <f t="shared" si="3"/>
        <v>100</v>
      </c>
      <c r="W14" s="197">
        <f t="shared" ref="W14:X14" si="19">W29+W34+W39</f>
        <v>3907.4231099999997</v>
      </c>
      <c r="X14" s="197">
        <f t="shared" si="19"/>
        <v>3907.4231099999997</v>
      </c>
      <c r="Y14" s="198">
        <f t="shared" si="4"/>
        <v>100</v>
      </c>
      <c r="Z14" s="197">
        <f t="shared" ref="Z14:AA14" si="20">Z29+Z34+Z39</f>
        <v>438.16692999999998</v>
      </c>
      <c r="AA14" s="197">
        <f t="shared" si="20"/>
        <v>438.16692999999998</v>
      </c>
      <c r="AB14" s="198">
        <f t="shared" si="5"/>
        <v>100</v>
      </c>
      <c r="AC14" s="197">
        <f t="shared" ref="AC14:AD14" si="21">AC29+AC34+AC39</f>
        <v>0</v>
      </c>
      <c r="AD14" s="197">
        <f t="shared" si="21"/>
        <v>0</v>
      </c>
      <c r="AE14" s="198">
        <f t="shared" si="6"/>
        <v>0</v>
      </c>
      <c r="AF14" s="197">
        <f t="shared" ref="AF14:AG14" si="22">AF29+AF34+AF39</f>
        <v>0</v>
      </c>
      <c r="AG14" s="197">
        <f t="shared" si="22"/>
        <v>0</v>
      </c>
      <c r="AH14" s="198">
        <f>IF(AG14,AG14/AF14*100,0)</f>
        <v>0</v>
      </c>
      <c r="AI14" s="197">
        <f t="shared" ref="AI14:AJ14" si="23">AI29+AI34+AI39</f>
        <v>0</v>
      </c>
      <c r="AJ14" s="197">
        <f t="shared" si="23"/>
        <v>0</v>
      </c>
      <c r="AK14" s="198">
        <f t="shared" si="8"/>
        <v>0</v>
      </c>
      <c r="AL14" s="197">
        <f t="shared" ref="AL14:AM14" si="24">AL29+AL34+AL39</f>
        <v>0</v>
      </c>
      <c r="AM14" s="197">
        <f t="shared" si="24"/>
        <v>0</v>
      </c>
      <c r="AN14" s="198">
        <f t="shared" si="9"/>
        <v>0</v>
      </c>
      <c r="AO14" s="197">
        <f t="shared" ref="AO14:AP14" si="25">AO29+AO34+AO39</f>
        <v>0</v>
      </c>
      <c r="AP14" s="197">
        <f t="shared" si="25"/>
        <v>0</v>
      </c>
      <c r="AQ14" s="198">
        <f t="shared" si="10"/>
        <v>0</v>
      </c>
      <c r="AR14" s="363"/>
    </row>
    <row r="15" spans="1:44" ht="30" customHeight="1">
      <c r="A15" s="451"/>
      <c r="B15" s="452"/>
      <c r="C15" s="452"/>
      <c r="D15" s="256" t="s">
        <v>43</v>
      </c>
      <c r="E15" s="197">
        <f>H15+K15+N15+Q15+T15+W15+Z15+AC15+AF15+AI15+AL15+AO15</f>
        <v>635462.54291000008</v>
      </c>
      <c r="F15" s="197">
        <f>I15+L15+O15+R15+U15+X15+AA15+AD15+AG15+AJ15+AM15+AP15</f>
        <v>217312.86332</v>
      </c>
      <c r="G15" s="183">
        <f t="shared" si="12"/>
        <v>34.197588157572618</v>
      </c>
      <c r="H15" s="197">
        <f t="shared" ref="H15:I15" si="26">H30+H35+H40</f>
        <v>1860.5045399999999</v>
      </c>
      <c r="I15" s="197">
        <f t="shared" si="26"/>
        <v>1860.5045399999999</v>
      </c>
      <c r="J15" s="198">
        <f t="shared" si="13"/>
        <v>100</v>
      </c>
      <c r="K15" s="197">
        <f t="shared" ref="K15:L15" si="27">K30+K35+K40</f>
        <v>13540.529680000001</v>
      </c>
      <c r="L15" s="197">
        <f t="shared" si="27"/>
        <v>13540.529680000001</v>
      </c>
      <c r="M15" s="198">
        <f t="shared" si="0"/>
        <v>100</v>
      </c>
      <c r="N15" s="197">
        <f t="shared" ref="N15:O15" si="28">N30+N35+N40</f>
        <v>17548.73475</v>
      </c>
      <c r="O15" s="197">
        <f t="shared" si="28"/>
        <v>17548.73475</v>
      </c>
      <c r="P15" s="198">
        <f t="shared" si="1"/>
        <v>100</v>
      </c>
      <c r="Q15" s="197">
        <f t="shared" ref="Q15:R15" si="29">Q30+Q35+Q40</f>
        <v>13829.32602</v>
      </c>
      <c r="R15" s="197">
        <f t="shared" si="29"/>
        <v>13829.32602</v>
      </c>
      <c r="S15" s="198">
        <f t="shared" si="2"/>
        <v>100</v>
      </c>
      <c r="T15" s="197">
        <f t="shared" ref="T15:U15" si="30">T30+T35+T40</f>
        <v>11169.279399999999</v>
      </c>
      <c r="U15" s="197">
        <f t="shared" si="30"/>
        <v>11169.279399999999</v>
      </c>
      <c r="V15" s="198">
        <f t="shared" si="3"/>
        <v>100</v>
      </c>
      <c r="W15" s="197">
        <f t="shared" ref="W15:X15" si="31">W30+W35+W40</f>
        <v>26560.959670000004</v>
      </c>
      <c r="X15" s="197">
        <f t="shared" si="31"/>
        <v>26560.959670000004</v>
      </c>
      <c r="Y15" s="198">
        <f t="shared" si="4"/>
        <v>100</v>
      </c>
      <c r="Z15" s="197">
        <f t="shared" ref="Z15:AA15" si="32">Z30+Z35+Z40</f>
        <v>58660.199670000002</v>
      </c>
      <c r="AA15" s="197">
        <f t="shared" si="32"/>
        <v>49808.040629999996</v>
      </c>
      <c r="AB15" s="198">
        <f t="shared" si="5"/>
        <v>84.909429068092351</v>
      </c>
      <c r="AC15" s="197">
        <f t="shared" ref="AC15:AD15" si="33">AC30+AC35+AC40</f>
        <v>39896.384619999997</v>
      </c>
      <c r="AD15" s="197">
        <f t="shared" si="33"/>
        <v>36443.681619999996</v>
      </c>
      <c r="AE15" s="198">
        <f t="shared" si="6"/>
        <v>91.345824858854087</v>
      </c>
      <c r="AF15" s="197">
        <f t="shared" ref="AF15:AG15" si="34">AF30+AF35+AF40</f>
        <v>46558.559870000005</v>
      </c>
      <c r="AG15" s="197">
        <f t="shared" si="34"/>
        <v>46551.807010000004</v>
      </c>
      <c r="AH15" s="198">
        <f t="shared" si="7"/>
        <v>99.98549598608966</v>
      </c>
      <c r="AI15" s="197">
        <f t="shared" ref="AI15:AJ15" si="35">AI30+AI35+AI40</f>
        <v>32478.289999999997</v>
      </c>
      <c r="AJ15" s="197">
        <f t="shared" si="35"/>
        <v>0</v>
      </c>
      <c r="AK15" s="198">
        <f t="shared" si="8"/>
        <v>0</v>
      </c>
      <c r="AL15" s="197">
        <f t="shared" ref="AL15:AM15" si="36">AL30+AL35+AL40</f>
        <v>25851.47579</v>
      </c>
      <c r="AM15" s="197">
        <f t="shared" si="36"/>
        <v>0</v>
      </c>
      <c r="AN15" s="198">
        <f t="shared" si="9"/>
        <v>0</v>
      </c>
      <c r="AO15" s="197">
        <f t="shared" ref="AO15:AP15" si="37">AO30+AO35+AO40</f>
        <v>347508.29890000011</v>
      </c>
      <c r="AP15" s="197">
        <f t="shared" si="37"/>
        <v>0</v>
      </c>
      <c r="AQ15" s="198">
        <f t="shared" si="10"/>
        <v>0</v>
      </c>
      <c r="AR15" s="363"/>
    </row>
    <row r="16" spans="1:44" ht="30" customHeight="1">
      <c r="A16" s="451"/>
      <c r="B16" s="452"/>
      <c r="C16" s="453"/>
      <c r="D16" s="172" t="s">
        <v>263</v>
      </c>
      <c r="E16" s="197">
        <f t="shared" si="11"/>
        <v>0</v>
      </c>
      <c r="F16" s="197">
        <f t="shared" si="11"/>
        <v>0</v>
      </c>
      <c r="G16" s="183">
        <f t="shared" si="12"/>
        <v>0</v>
      </c>
      <c r="H16" s="197">
        <f t="shared" ref="H16:I16" si="38">H31+H36+H41</f>
        <v>0</v>
      </c>
      <c r="I16" s="197">
        <f t="shared" si="38"/>
        <v>0</v>
      </c>
      <c r="J16" s="198">
        <f t="shared" si="13"/>
        <v>0</v>
      </c>
      <c r="K16" s="197">
        <f t="shared" ref="K16:L16" si="39">K31+K36+K41</f>
        <v>0</v>
      </c>
      <c r="L16" s="197">
        <f t="shared" si="39"/>
        <v>0</v>
      </c>
      <c r="M16" s="198">
        <f t="shared" si="0"/>
        <v>0</v>
      </c>
      <c r="N16" s="197">
        <f t="shared" ref="N16:O16" si="40">N31+N36+N41</f>
        <v>0</v>
      </c>
      <c r="O16" s="197">
        <f t="shared" si="40"/>
        <v>0</v>
      </c>
      <c r="P16" s="198">
        <f t="shared" si="1"/>
        <v>0</v>
      </c>
      <c r="Q16" s="197">
        <f t="shared" ref="Q16:R16" si="41">Q31+Q36+Q41</f>
        <v>0</v>
      </c>
      <c r="R16" s="197">
        <f t="shared" si="41"/>
        <v>0</v>
      </c>
      <c r="S16" s="198">
        <f t="shared" si="2"/>
        <v>0</v>
      </c>
      <c r="T16" s="197">
        <f t="shared" ref="T16:U16" si="42">T31+T36+T41</f>
        <v>0</v>
      </c>
      <c r="U16" s="197">
        <f t="shared" si="42"/>
        <v>0</v>
      </c>
      <c r="V16" s="198">
        <f t="shared" si="3"/>
        <v>0</v>
      </c>
      <c r="W16" s="197">
        <f t="shared" ref="W16:X16" si="43">W31+W36+W41</f>
        <v>0</v>
      </c>
      <c r="X16" s="197">
        <f t="shared" si="43"/>
        <v>0</v>
      </c>
      <c r="Y16" s="198">
        <f t="shared" si="4"/>
        <v>0</v>
      </c>
      <c r="Z16" s="197">
        <f t="shared" ref="Z16:AA16" si="44">Z31+Z36+Z41</f>
        <v>0</v>
      </c>
      <c r="AA16" s="197">
        <f t="shared" si="44"/>
        <v>0</v>
      </c>
      <c r="AB16" s="198">
        <f t="shared" si="5"/>
        <v>0</v>
      </c>
      <c r="AC16" s="197">
        <f t="shared" ref="AC16:AD16" si="45">AC31+AC36+AC41</f>
        <v>0</v>
      </c>
      <c r="AD16" s="197">
        <f t="shared" si="45"/>
        <v>0</v>
      </c>
      <c r="AE16" s="198">
        <f t="shared" si="6"/>
        <v>0</v>
      </c>
      <c r="AF16" s="197">
        <f t="shared" ref="AF16:AG16" si="46">AF31+AF36+AF41</f>
        <v>0</v>
      </c>
      <c r="AG16" s="197">
        <f t="shared" si="46"/>
        <v>0</v>
      </c>
      <c r="AH16" s="198">
        <f t="shared" si="7"/>
        <v>0</v>
      </c>
      <c r="AI16" s="197">
        <f t="shared" ref="AI16:AJ16" si="47">AI31+AI36+AI41</f>
        <v>0</v>
      </c>
      <c r="AJ16" s="197">
        <f t="shared" si="47"/>
        <v>0</v>
      </c>
      <c r="AK16" s="198">
        <f t="shared" si="8"/>
        <v>0</v>
      </c>
      <c r="AL16" s="197">
        <f t="shared" ref="AL16:AM16" si="48">AL31+AL36+AL41</f>
        <v>0</v>
      </c>
      <c r="AM16" s="197">
        <f t="shared" si="48"/>
        <v>0</v>
      </c>
      <c r="AN16" s="198">
        <f t="shared" si="9"/>
        <v>0</v>
      </c>
      <c r="AO16" s="197">
        <f t="shared" ref="AO16:AP16" si="49">AO31+AO36+AO41</f>
        <v>0</v>
      </c>
      <c r="AP16" s="197">
        <f t="shared" si="49"/>
        <v>0</v>
      </c>
      <c r="AQ16" s="198">
        <f t="shared" si="10"/>
        <v>0</v>
      </c>
      <c r="AR16" s="363"/>
    </row>
    <row r="17" spans="1:44" s="96" customFormat="1" ht="30" customHeight="1">
      <c r="A17" s="438" t="s">
        <v>305</v>
      </c>
      <c r="B17" s="439"/>
      <c r="C17" s="440"/>
      <c r="D17" s="212" t="s">
        <v>41</v>
      </c>
      <c r="E17" s="195">
        <f>H17+K17+N17+Q17+T17+W17+Z17+AC17+AF17+AI17+AL17+AO17</f>
        <v>397332.83379000006</v>
      </c>
      <c r="F17" s="195">
        <f t="shared" ref="F17:F18" si="50">I17+L17+O17+R17+U17+X17+AA17+AD17+AG17+AJ17+AM17+AP17</f>
        <v>108728.26579999999</v>
      </c>
      <c r="G17" s="182">
        <f t="shared" si="12"/>
        <v>27.364530829955395</v>
      </c>
      <c r="H17" s="195">
        <f>SUM(H18:H21)</f>
        <v>0</v>
      </c>
      <c r="I17" s="195">
        <f>SUM(I18:I21)</f>
        <v>0</v>
      </c>
      <c r="J17" s="196">
        <f t="shared" si="13"/>
        <v>0</v>
      </c>
      <c r="K17" s="195">
        <f>SUM(K18:K21)</f>
        <v>6674.3348000000005</v>
      </c>
      <c r="L17" s="195">
        <f>SUM(L18:L21)</f>
        <v>6674.3348000000005</v>
      </c>
      <c r="M17" s="196">
        <f t="shared" ref="M17:M36" si="51">IF(L17,L17/K17*100,0)</f>
        <v>100</v>
      </c>
      <c r="N17" s="195">
        <f>SUM(N18:N21)</f>
        <v>13186.721649999999</v>
      </c>
      <c r="O17" s="195">
        <f>SUM(O18:O21)</f>
        <v>13186.721649999999</v>
      </c>
      <c r="P17" s="196">
        <f t="shared" ref="P17:P36" si="52">IF(O17,O17/N17*100,0)</f>
        <v>100</v>
      </c>
      <c r="Q17" s="195">
        <f>SUM(Q18:Q21)</f>
        <v>8872.7873</v>
      </c>
      <c r="R17" s="195">
        <f>SUM(R18:R21)</f>
        <v>8872.7873</v>
      </c>
      <c r="S17" s="196">
        <f t="shared" ref="S17:S36" si="53">IF(R17,R17/Q17*100,0)</f>
        <v>100</v>
      </c>
      <c r="T17" s="195">
        <f>SUM(T18:T21)</f>
        <v>12667.165300000001</v>
      </c>
      <c r="U17" s="195">
        <f>SUM(U18:U21)</f>
        <v>12667.165300000001</v>
      </c>
      <c r="V17" s="196">
        <f t="shared" ref="V17:V36" si="54">IF(U17,U17/T17*100,0)</f>
        <v>100</v>
      </c>
      <c r="W17" s="195">
        <f>SUM(W18:W21)</f>
        <v>19143.241890000001</v>
      </c>
      <c r="X17" s="195">
        <f>SUM(X18:X21)</f>
        <v>19143.241890000001</v>
      </c>
      <c r="Y17" s="196">
        <f t="shared" ref="Y17:Y36" si="55">IF(X17,X17/W17*100,0)</f>
        <v>100</v>
      </c>
      <c r="Z17" s="195">
        <f>SUM(Z18:Z21)</f>
        <v>20535.06163</v>
      </c>
      <c r="AA17" s="195">
        <f>SUM(AA18:AA21)</f>
        <v>18488.226859999999</v>
      </c>
      <c r="AB17" s="196">
        <f t="shared" ref="AB17:AB36" si="56">IF(AA17,AA17/Z17*100,0)</f>
        <v>90.032487815815728</v>
      </c>
      <c r="AC17" s="195">
        <f>SUM(AC18:AC21)</f>
        <v>19745.206999999999</v>
      </c>
      <c r="AD17" s="195">
        <f>SUM(AD18:AD21)</f>
        <v>19745.203999999998</v>
      </c>
      <c r="AE17" s="196">
        <f t="shared" ref="AE17:AE36" si="57">IF(AD17,AD17/AC17*100,0)</f>
        <v>99.999984806439357</v>
      </c>
      <c r="AF17" s="195">
        <f>SUM(AF18:AF21)</f>
        <v>9950.5840000000007</v>
      </c>
      <c r="AG17" s="195">
        <f>SUM(AG18:AG21)</f>
        <v>9950.5840000000007</v>
      </c>
      <c r="AH17" s="196">
        <f t="shared" ref="AH17:AH36" si="58">IF(AG17,AG17/AF17*100,0)</f>
        <v>100</v>
      </c>
      <c r="AI17" s="195">
        <f>SUM(AI18:AI21)</f>
        <v>4256.3519999999999</v>
      </c>
      <c r="AJ17" s="195">
        <f>SUM(AJ18:AJ21)</f>
        <v>0</v>
      </c>
      <c r="AK17" s="196">
        <f t="shared" ref="AK17:AK36" si="59">IF(AJ17,AJ17/AI17*100,0)</f>
        <v>0</v>
      </c>
      <c r="AL17" s="195">
        <f>SUM(AL18:AL21)</f>
        <v>0</v>
      </c>
      <c r="AM17" s="195">
        <f>SUM(AM18:AM21)</f>
        <v>0</v>
      </c>
      <c r="AN17" s="196">
        <f t="shared" ref="AN17:AN36" si="60">IF(AM17,AM17/AL17*100,0)</f>
        <v>0</v>
      </c>
      <c r="AO17" s="195">
        <f>SUM(AO18:AO21)</f>
        <v>282301.37822000007</v>
      </c>
      <c r="AP17" s="195">
        <f>SUM(AP18:AP21)</f>
        <v>0</v>
      </c>
      <c r="AQ17" s="196">
        <f t="shared" ref="AQ17:AQ32" si="61">IF(AP17,AP17/AO17*100,0)</f>
        <v>0</v>
      </c>
      <c r="AR17" s="361"/>
    </row>
    <row r="18" spans="1:44" ht="39.75" customHeight="1">
      <c r="A18" s="441"/>
      <c r="B18" s="442"/>
      <c r="C18" s="443"/>
      <c r="D18" s="115" t="s">
        <v>37</v>
      </c>
      <c r="E18" s="197">
        <f>H18+K18+N18+Q18+T18+W18+Z18+AC18+AF18+AI18+AL18+AO18</f>
        <v>7035</v>
      </c>
      <c r="F18" s="197">
        <f t="shared" si="50"/>
        <v>7035</v>
      </c>
      <c r="G18" s="183">
        <f t="shared" si="12"/>
        <v>100</v>
      </c>
      <c r="H18" s="197">
        <f>H44+H131+H141+H182+H243+H329</f>
        <v>0</v>
      </c>
      <c r="I18" s="197">
        <f>I44+I131+I141+I182+I243+I329</f>
        <v>0</v>
      </c>
      <c r="J18" s="198">
        <f t="shared" ref="J18:J36" si="62">IF(I18,I18/H18*100,0)</f>
        <v>0</v>
      </c>
      <c r="K18" s="197">
        <f>K44+K131+K141+K182+K243+K329</f>
        <v>0</v>
      </c>
      <c r="L18" s="197">
        <f>L44+L131+L141+L182+L243+L329</f>
        <v>0</v>
      </c>
      <c r="M18" s="198">
        <f t="shared" si="51"/>
        <v>0</v>
      </c>
      <c r="N18" s="197">
        <f>N44+N131+N141+N182+N243+N329</f>
        <v>0</v>
      </c>
      <c r="O18" s="197">
        <f>O44+O131+O141+O182+O243+O329</f>
        <v>0</v>
      </c>
      <c r="P18" s="198">
        <f t="shared" si="52"/>
        <v>0</v>
      </c>
      <c r="Q18" s="197">
        <f>Q44+Q131+Q141+Q182+Q243+Q329</f>
        <v>0</v>
      </c>
      <c r="R18" s="197">
        <f>R44+R131+R141+R182+R243+R329</f>
        <v>0</v>
      </c>
      <c r="S18" s="198">
        <f t="shared" si="53"/>
        <v>0</v>
      </c>
      <c r="T18" s="197">
        <f>T44+T131+T141+T182+T243+T329</f>
        <v>3479.5448200000001</v>
      </c>
      <c r="U18" s="197">
        <f>U44+U131+U141+U182+U243+U329</f>
        <v>3479.5448200000001</v>
      </c>
      <c r="V18" s="198">
        <f t="shared" si="54"/>
        <v>100</v>
      </c>
      <c r="W18" s="197">
        <f>W44+W131+W141+W182+W243+W329</f>
        <v>3196.9577600000002</v>
      </c>
      <c r="X18" s="197">
        <f>X44+X131+X141+X182+X243+X329</f>
        <v>3196.9577600000002</v>
      </c>
      <c r="Y18" s="198">
        <f t="shared" si="55"/>
        <v>100</v>
      </c>
      <c r="Z18" s="197">
        <f>Z44+Z131+Z141+Z182+Z243+Z329</f>
        <v>358.49741999999998</v>
      </c>
      <c r="AA18" s="197">
        <f>AA44+AA131+AA141+AA182+AA243+AA329</f>
        <v>358.49741999999998</v>
      </c>
      <c r="AB18" s="198">
        <f t="shared" si="56"/>
        <v>100</v>
      </c>
      <c r="AC18" s="197">
        <f>AC44+AC131+AC141+AC182+AC243+AC329</f>
        <v>0</v>
      </c>
      <c r="AD18" s="197">
        <f>AD44+AD131+AD141+AD182+AD243+AD329</f>
        <v>0</v>
      </c>
      <c r="AE18" s="198">
        <f t="shared" si="57"/>
        <v>0</v>
      </c>
      <c r="AF18" s="197">
        <f>AF44+AF131+AF141+AF182+AF243+AF329</f>
        <v>0</v>
      </c>
      <c r="AG18" s="197">
        <f>AG44+AG131+AG141+AG182+AG243+AG329</f>
        <v>0</v>
      </c>
      <c r="AH18" s="198">
        <f t="shared" si="58"/>
        <v>0</v>
      </c>
      <c r="AI18" s="197">
        <f>AI44+AI131+AI141+AI182+AI243+AI329</f>
        <v>0</v>
      </c>
      <c r="AJ18" s="197">
        <f>AJ44+AJ131+AJ141+AJ182+AJ243+AJ329</f>
        <v>0</v>
      </c>
      <c r="AK18" s="198">
        <f t="shared" si="59"/>
        <v>0</v>
      </c>
      <c r="AL18" s="197">
        <f>AL44+AL131+AL141+AL182+AL243+AL329</f>
        <v>0</v>
      </c>
      <c r="AM18" s="197">
        <f>AM44+AM131+AM141+AM182+AM243+AM329</f>
        <v>0</v>
      </c>
      <c r="AN18" s="198">
        <f t="shared" si="60"/>
        <v>0</v>
      </c>
      <c r="AO18" s="197">
        <f>AO44+AO131+AO141+AO182+AO243+AO329</f>
        <v>0</v>
      </c>
      <c r="AP18" s="197">
        <f>AP44+AP131+AP141+AP182+AP243+AP329</f>
        <v>0</v>
      </c>
      <c r="AQ18" s="198">
        <f t="shared" si="61"/>
        <v>0</v>
      </c>
      <c r="AR18" s="361"/>
    </row>
    <row r="19" spans="1:44" ht="54" customHeight="1">
      <c r="A19" s="441"/>
      <c r="B19" s="442"/>
      <c r="C19" s="443"/>
      <c r="D19" s="115" t="s">
        <v>2</v>
      </c>
      <c r="E19" s="197">
        <f t="shared" ref="E19:F41" si="63">H19+K19+N19+Q19+T19+W19+Z19+AC19+AF19+AI19+AL19+AO19</f>
        <v>8598.4</v>
      </c>
      <c r="F19" s="197">
        <f t="shared" si="63"/>
        <v>8598.4</v>
      </c>
      <c r="G19" s="183">
        <f t="shared" si="12"/>
        <v>100</v>
      </c>
      <c r="H19" s="197">
        <f>H45+H132+H142+H183+H244+H330</f>
        <v>0</v>
      </c>
      <c r="I19" s="197">
        <f>I45+I132+I142+I183+I244+I330</f>
        <v>0</v>
      </c>
      <c r="J19" s="198">
        <f t="shared" si="62"/>
        <v>0</v>
      </c>
      <c r="K19" s="197">
        <f t="shared" ref="K19:L19" si="64">K45+K132+K142+K183+K244+K330</f>
        <v>0</v>
      </c>
      <c r="L19" s="197">
        <f t="shared" si="64"/>
        <v>0</v>
      </c>
      <c r="M19" s="198">
        <f t="shared" si="51"/>
        <v>0</v>
      </c>
      <c r="N19" s="197">
        <f t="shared" ref="N19:O19" si="65">N45+N132+N142+N183+N244+N330</f>
        <v>0</v>
      </c>
      <c r="O19" s="197">
        <f t="shared" si="65"/>
        <v>0</v>
      </c>
      <c r="P19" s="198">
        <f t="shared" si="52"/>
        <v>0</v>
      </c>
      <c r="Q19" s="197">
        <f t="shared" ref="Q19:R19" si="66">Q45+Q132+Q142+Q183+Q244+Q330</f>
        <v>0</v>
      </c>
      <c r="R19" s="197">
        <f t="shared" si="66"/>
        <v>0</v>
      </c>
      <c r="S19" s="198">
        <f t="shared" si="53"/>
        <v>0</v>
      </c>
      <c r="T19" s="197">
        <f t="shared" ref="T19:U19" si="67">T45+T132+T142+T183+T244+T330</f>
        <v>4252.8099599999996</v>
      </c>
      <c r="U19" s="197">
        <f t="shared" si="67"/>
        <v>4252.8099599999996</v>
      </c>
      <c r="V19" s="198">
        <f t="shared" si="54"/>
        <v>100</v>
      </c>
      <c r="W19" s="197">
        <f t="shared" ref="W19:X19" si="68">W45+W132+W142+W183+W244+W330</f>
        <v>3907.4231099999997</v>
      </c>
      <c r="X19" s="197">
        <f t="shared" si="68"/>
        <v>3907.4231099999997</v>
      </c>
      <c r="Y19" s="198">
        <f t="shared" si="55"/>
        <v>100</v>
      </c>
      <c r="Z19" s="197">
        <f t="shared" ref="Z19:AA19" si="69">Z45+Z132+Z142+Z183+Z244+Z330</f>
        <v>438.16692999999998</v>
      </c>
      <c r="AA19" s="197">
        <f t="shared" si="69"/>
        <v>438.16692999999998</v>
      </c>
      <c r="AB19" s="198">
        <f t="shared" si="56"/>
        <v>100</v>
      </c>
      <c r="AC19" s="197">
        <f t="shared" ref="AC19:AD19" si="70">AC45+AC132+AC142+AC183+AC244+AC330</f>
        <v>0</v>
      </c>
      <c r="AD19" s="197">
        <f t="shared" si="70"/>
        <v>0</v>
      </c>
      <c r="AE19" s="198">
        <f t="shared" si="57"/>
        <v>0</v>
      </c>
      <c r="AF19" s="197">
        <f t="shared" ref="AF19:AG19" si="71">AF45+AF132+AF142+AF183+AF244+AF330</f>
        <v>0</v>
      </c>
      <c r="AG19" s="197">
        <f t="shared" si="71"/>
        <v>0</v>
      </c>
      <c r="AH19" s="198">
        <f t="shared" si="58"/>
        <v>0</v>
      </c>
      <c r="AI19" s="197">
        <f t="shared" ref="AI19:AJ19" si="72">AI45+AI132+AI142+AI183+AI244+AI330</f>
        <v>0</v>
      </c>
      <c r="AJ19" s="197">
        <f t="shared" si="72"/>
        <v>0</v>
      </c>
      <c r="AK19" s="198">
        <f t="shared" si="59"/>
        <v>0</v>
      </c>
      <c r="AL19" s="197">
        <f t="shared" ref="AL19:AM19" si="73">AL45+AL132+AL142+AL183+AL244+AL330</f>
        <v>0</v>
      </c>
      <c r="AM19" s="197">
        <f t="shared" si="73"/>
        <v>0</v>
      </c>
      <c r="AN19" s="198">
        <f t="shared" si="60"/>
        <v>0</v>
      </c>
      <c r="AO19" s="197">
        <f t="shared" ref="AO19:AP19" si="74">AO45+AO132+AO142+AO183+AO244+AO330</f>
        <v>0</v>
      </c>
      <c r="AP19" s="197">
        <f t="shared" si="74"/>
        <v>0</v>
      </c>
      <c r="AQ19" s="198">
        <f t="shared" si="61"/>
        <v>0</v>
      </c>
      <c r="AR19" s="361"/>
    </row>
    <row r="20" spans="1:44" ht="30" customHeight="1">
      <c r="A20" s="441"/>
      <c r="B20" s="442"/>
      <c r="C20" s="443"/>
      <c r="D20" s="115" t="s">
        <v>43</v>
      </c>
      <c r="E20" s="197">
        <f t="shared" si="63"/>
        <v>381699.43379000004</v>
      </c>
      <c r="F20" s="197">
        <f t="shared" si="63"/>
        <v>93094.8658</v>
      </c>
      <c r="G20" s="183">
        <f t="shared" si="12"/>
        <v>24.389573983811065</v>
      </c>
      <c r="H20" s="197">
        <f>H46+H133+H143+H184+H245</f>
        <v>0</v>
      </c>
      <c r="I20" s="197">
        <f>I46+I133+I143+I184+I245</f>
        <v>0</v>
      </c>
      <c r="J20" s="198">
        <f t="shared" si="62"/>
        <v>0</v>
      </c>
      <c r="K20" s="197">
        <f>K46+K133+K143+K184+K245</f>
        <v>6674.3348000000005</v>
      </c>
      <c r="L20" s="197">
        <f>L46+L133+L143+L184+L245</f>
        <v>6674.3348000000005</v>
      </c>
      <c r="M20" s="198">
        <f t="shared" si="51"/>
        <v>100</v>
      </c>
      <c r="N20" s="197">
        <f>N46+N133+N143+N184+N245</f>
        <v>13186.721649999999</v>
      </c>
      <c r="O20" s="197">
        <f>O46+O133+O143+O184+O245</f>
        <v>13186.721649999999</v>
      </c>
      <c r="P20" s="198">
        <f t="shared" si="52"/>
        <v>100</v>
      </c>
      <c r="Q20" s="197">
        <f>Q46+Q133+Q143+Q184+Q245</f>
        <v>8872.7873</v>
      </c>
      <c r="R20" s="197">
        <f>R46+R133+R143+R184+R245</f>
        <v>8872.7873</v>
      </c>
      <c r="S20" s="198">
        <f t="shared" si="53"/>
        <v>100</v>
      </c>
      <c r="T20" s="197">
        <f>T46+T133+T143+T184+T245</f>
        <v>4934.81052</v>
      </c>
      <c r="U20" s="197">
        <f>U46+U133+U143+U184+U245</f>
        <v>4934.81052</v>
      </c>
      <c r="V20" s="198">
        <f t="shared" si="54"/>
        <v>100</v>
      </c>
      <c r="W20" s="197">
        <f>W46+W133+W143+W184+W245</f>
        <v>12038.86102</v>
      </c>
      <c r="X20" s="197">
        <f>X46+X133+X143+X184+X245</f>
        <v>12038.86102</v>
      </c>
      <c r="Y20" s="198">
        <f t="shared" si="55"/>
        <v>100</v>
      </c>
      <c r="Z20" s="197">
        <f>Z46+Z133+Z143+Z184+Z245</f>
        <v>19738.397280000001</v>
      </c>
      <c r="AA20" s="197">
        <f>AA46+AA133+AA143+AA184+AA245</f>
        <v>17691.56251</v>
      </c>
      <c r="AB20" s="198">
        <f t="shared" si="56"/>
        <v>89.630187593427536</v>
      </c>
      <c r="AC20" s="197">
        <f>AC46+AC133+AC143+AC184+AC245</f>
        <v>19745.206999999999</v>
      </c>
      <c r="AD20" s="197">
        <f>AD46+AD133+AD143+AD184+AD245</f>
        <v>19745.203999999998</v>
      </c>
      <c r="AE20" s="198">
        <f t="shared" si="57"/>
        <v>99.999984806439357</v>
      </c>
      <c r="AF20" s="197">
        <f>AF46+AF133+AF143+AF184+AF245</f>
        <v>9950.5840000000007</v>
      </c>
      <c r="AG20" s="197">
        <f>AG46+AG133+AG143+AG184+AG245</f>
        <v>9950.5840000000007</v>
      </c>
      <c r="AH20" s="198">
        <f t="shared" si="58"/>
        <v>100</v>
      </c>
      <c r="AI20" s="197">
        <f>AI46+AI133+AI143+AI184+AI245</f>
        <v>4256.3519999999999</v>
      </c>
      <c r="AJ20" s="197">
        <f>AJ46+AJ133+AJ143+AJ184+AJ245</f>
        <v>0</v>
      </c>
      <c r="AK20" s="198">
        <f t="shared" si="59"/>
        <v>0</v>
      </c>
      <c r="AL20" s="197">
        <f>AL46+AL133+AL143+AL184+AL245</f>
        <v>0</v>
      </c>
      <c r="AM20" s="197">
        <f>AM46+AM133+AM143+AM184+AM245</f>
        <v>0</v>
      </c>
      <c r="AN20" s="198">
        <f t="shared" si="60"/>
        <v>0</v>
      </c>
      <c r="AO20" s="197">
        <f>AO46+AO133+AO143+AO184+AO245</f>
        <v>282301.37822000007</v>
      </c>
      <c r="AP20" s="197">
        <f>AP46+AP133+AP143+AP184+AP245</f>
        <v>0</v>
      </c>
      <c r="AQ20" s="198">
        <f t="shared" si="61"/>
        <v>0</v>
      </c>
      <c r="AR20" s="361"/>
    </row>
    <row r="21" spans="1:44" ht="30" customHeight="1">
      <c r="A21" s="441"/>
      <c r="B21" s="444"/>
      <c r="C21" s="443"/>
      <c r="D21" s="179" t="s">
        <v>263</v>
      </c>
      <c r="E21" s="197">
        <f t="shared" si="63"/>
        <v>0</v>
      </c>
      <c r="F21" s="197">
        <f t="shared" si="63"/>
        <v>0</v>
      </c>
      <c r="G21" s="183">
        <f t="shared" si="12"/>
        <v>0</v>
      </c>
      <c r="H21" s="197">
        <f>H47+H134+H144+H185+H246+H332</f>
        <v>0</v>
      </c>
      <c r="I21" s="197">
        <f>I47+I134+I144+I185+I246+I332</f>
        <v>0</v>
      </c>
      <c r="J21" s="198">
        <f t="shared" si="62"/>
        <v>0</v>
      </c>
      <c r="K21" s="197">
        <f t="shared" ref="K21:L21" si="75">K47+K134+K144+K185+K246+K332</f>
        <v>0</v>
      </c>
      <c r="L21" s="197">
        <f t="shared" si="75"/>
        <v>0</v>
      </c>
      <c r="M21" s="198">
        <f t="shared" si="51"/>
        <v>0</v>
      </c>
      <c r="N21" s="197">
        <f t="shared" ref="N21:O21" si="76">N47+N134+N144+N185+N246+N332</f>
        <v>0</v>
      </c>
      <c r="O21" s="197">
        <f t="shared" si="76"/>
        <v>0</v>
      </c>
      <c r="P21" s="198">
        <f t="shared" si="52"/>
        <v>0</v>
      </c>
      <c r="Q21" s="197">
        <f t="shared" ref="Q21:R21" si="77">Q47+Q134+Q144+Q185+Q246+Q332</f>
        <v>0</v>
      </c>
      <c r="R21" s="197">
        <f t="shared" si="77"/>
        <v>0</v>
      </c>
      <c r="S21" s="198">
        <f t="shared" si="53"/>
        <v>0</v>
      </c>
      <c r="T21" s="197">
        <f t="shared" ref="T21:U21" si="78">T47+T134+T144+T185+T246+T332</f>
        <v>0</v>
      </c>
      <c r="U21" s="197">
        <f t="shared" si="78"/>
        <v>0</v>
      </c>
      <c r="V21" s="198">
        <f t="shared" si="54"/>
        <v>0</v>
      </c>
      <c r="W21" s="197">
        <f t="shared" ref="W21:X21" si="79">W47+W134+W144+W185+W246+W332</f>
        <v>0</v>
      </c>
      <c r="X21" s="197">
        <f t="shared" si="79"/>
        <v>0</v>
      </c>
      <c r="Y21" s="198">
        <f t="shared" si="55"/>
        <v>0</v>
      </c>
      <c r="Z21" s="197">
        <f t="shared" ref="Z21:AA21" si="80">Z47+Z134+Z144+Z185+Z246+Z332</f>
        <v>0</v>
      </c>
      <c r="AA21" s="197">
        <f t="shared" si="80"/>
        <v>0</v>
      </c>
      <c r="AB21" s="198">
        <f t="shared" si="56"/>
        <v>0</v>
      </c>
      <c r="AC21" s="197">
        <f t="shared" ref="AC21:AD21" si="81">AC47+AC134+AC144+AC185+AC246+AC332</f>
        <v>0</v>
      </c>
      <c r="AD21" s="197">
        <f t="shared" si="81"/>
        <v>0</v>
      </c>
      <c r="AE21" s="198">
        <f t="shared" si="57"/>
        <v>0</v>
      </c>
      <c r="AF21" s="197">
        <f t="shared" ref="AF21:AG21" si="82">AF47+AF134+AF144+AF185+AF246+AF332</f>
        <v>0</v>
      </c>
      <c r="AG21" s="197">
        <f t="shared" si="82"/>
        <v>0</v>
      </c>
      <c r="AH21" s="198">
        <f t="shared" si="58"/>
        <v>0</v>
      </c>
      <c r="AI21" s="197">
        <f t="shared" ref="AI21:AJ21" si="83">AI47+AI134+AI144+AI185+AI246+AI332</f>
        <v>0</v>
      </c>
      <c r="AJ21" s="197">
        <f t="shared" si="83"/>
        <v>0</v>
      </c>
      <c r="AK21" s="198">
        <f t="shared" si="59"/>
        <v>0</v>
      </c>
      <c r="AL21" s="197">
        <f t="shared" ref="AL21:AM21" si="84">AL47+AL134+AL144+AL185+AL246+AL332</f>
        <v>0</v>
      </c>
      <c r="AM21" s="197">
        <f t="shared" si="84"/>
        <v>0</v>
      </c>
      <c r="AN21" s="198">
        <f t="shared" si="60"/>
        <v>0</v>
      </c>
      <c r="AO21" s="197">
        <f t="shared" ref="AO21:AP21" si="85">AO47+AO134+AO144+AO185+AO246+AO332</f>
        <v>0</v>
      </c>
      <c r="AP21" s="197">
        <f t="shared" si="85"/>
        <v>0</v>
      </c>
      <c r="AQ21" s="198">
        <f t="shared" si="61"/>
        <v>0</v>
      </c>
      <c r="AR21" s="361"/>
    </row>
    <row r="22" spans="1:44" s="96" customFormat="1" ht="30" customHeight="1">
      <c r="A22" s="438" t="s">
        <v>306</v>
      </c>
      <c r="B22" s="439"/>
      <c r="C22" s="440"/>
      <c r="D22" s="212" t="s">
        <v>41</v>
      </c>
      <c r="E22" s="195">
        <f>H22+K22+N22+Q22+T22+W22+Z22+AC22+AF22+AI22+AL22+AO22</f>
        <v>253763.10912000001</v>
      </c>
      <c r="F22" s="195">
        <f>I22+L22+O22+R22+U22+X22+AA22+AD22+AG22+AJ22+AM22+AP22</f>
        <v>124217.99751999999</v>
      </c>
      <c r="G22" s="182">
        <f t="shared" si="12"/>
        <v>48.950376573948553</v>
      </c>
      <c r="H22" s="195">
        <f>SUM(H23:H26)</f>
        <v>1860.5045399999999</v>
      </c>
      <c r="I22" s="195">
        <f>SUM(I23:I26)</f>
        <v>1860.5045399999999</v>
      </c>
      <c r="J22" s="196">
        <f t="shared" si="62"/>
        <v>100</v>
      </c>
      <c r="K22" s="195">
        <f>SUM(K23:K26)</f>
        <v>6866.19488</v>
      </c>
      <c r="L22" s="195">
        <f>SUM(L23:L26)</f>
        <v>6866.19488</v>
      </c>
      <c r="M22" s="196">
        <f t="shared" si="51"/>
        <v>100</v>
      </c>
      <c r="N22" s="195">
        <f>SUM(N23:N26)</f>
        <v>4362.0131000000001</v>
      </c>
      <c r="O22" s="195">
        <f>SUM(O23:O26)</f>
        <v>4362.0131000000001</v>
      </c>
      <c r="P22" s="196">
        <f t="shared" si="52"/>
        <v>100</v>
      </c>
      <c r="Q22" s="195">
        <f>SUM(Q23:Q26)</f>
        <v>4956.5387200000005</v>
      </c>
      <c r="R22" s="195">
        <f>SUM(R23:R26)</f>
        <v>4956.5387200000005</v>
      </c>
      <c r="S22" s="196">
        <f t="shared" si="53"/>
        <v>100</v>
      </c>
      <c r="T22" s="195">
        <f>SUM(T23:T26)</f>
        <v>6234.4688799999985</v>
      </c>
      <c r="U22" s="195">
        <f>SUM(U23:U26)</f>
        <v>6234.4688800000004</v>
      </c>
      <c r="V22" s="196">
        <f t="shared" si="54"/>
        <v>100.00000000000003</v>
      </c>
      <c r="W22" s="195">
        <f>SUM(W23:W26)</f>
        <v>14522.09865</v>
      </c>
      <c r="X22" s="195">
        <f>SUM(X23:X26)</f>
        <v>14522.098650000002</v>
      </c>
      <c r="Y22" s="196">
        <f t="shared" si="55"/>
        <v>100.00000000000003</v>
      </c>
      <c r="Z22" s="195">
        <f>SUM(Z23:Z26)</f>
        <v>38921.802389999997</v>
      </c>
      <c r="AA22" s="195">
        <f>SUM(AA23:AA26)</f>
        <v>32116.47812</v>
      </c>
      <c r="AB22" s="196">
        <f t="shared" si="56"/>
        <v>82.515392782148083</v>
      </c>
      <c r="AC22" s="195">
        <f>SUM(AC23:AC26)</f>
        <v>20151.177620000002</v>
      </c>
      <c r="AD22" s="195">
        <f>SUM(AD23:AD26)</f>
        <v>16698.477619999998</v>
      </c>
      <c r="AE22" s="196">
        <f t="shared" si="57"/>
        <v>82.866013763020945</v>
      </c>
      <c r="AF22" s="195">
        <f>SUM(AF23:AF26)</f>
        <v>36607.975870000002</v>
      </c>
      <c r="AG22" s="195">
        <f>SUM(AG23:AG26)</f>
        <v>36601.223010000002</v>
      </c>
      <c r="AH22" s="196">
        <f t="shared" si="58"/>
        <v>99.981553582683773</v>
      </c>
      <c r="AI22" s="195">
        <f>SUM(AI23:AI26)</f>
        <v>28221.937999999998</v>
      </c>
      <c r="AJ22" s="195">
        <f>SUM(AJ23:AJ26)</f>
        <v>0</v>
      </c>
      <c r="AK22" s="196">
        <f t="shared" si="59"/>
        <v>0</v>
      </c>
      <c r="AL22" s="195">
        <f>SUM(AL23:AL26)</f>
        <v>25851.47579</v>
      </c>
      <c r="AM22" s="195">
        <f>SUM(AM23:AM26)</f>
        <v>0</v>
      </c>
      <c r="AN22" s="196">
        <f t="shared" si="60"/>
        <v>0</v>
      </c>
      <c r="AO22" s="195">
        <f>SUM(AO23:AO26)</f>
        <v>65206.920680000003</v>
      </c>
      <c r="AP22" s="195">
        <f>SUM(AP23:AP26)</f>
        <v>0</v>
      </c>
      <c r="AQ22" s="196">
        <f t="shared" si="61"/>
        <v>0</v>
      </c>
      <c r="AR22" s="361"/>
    </row>
    <row r="23" spans="1:44" ht="42.75" customHeight="1">
      <c r="A23" s="441"/>
      <c r="B23" s="442"/>
      <c r="C23" s="443"/>
      <c r="D23" s="115" t="s">
        <v>37</v>
      </c>
      <c r="E23" s="197">
        <f t="shared" si="63"/>
        <v>0</v>
      </c>
      <c r="F23" s="197">
        <f t="shared" si="63"/>
        <v>0</v>
      </c>
      <c r="G23" s="183">
        <f t="shared" si="12"/>
        <v>0</v>
      </c>
      <c r="H23" s="197">
        <f>H54+H156+H207+H253+H329</f>
        <v>0</v>
      </c>
      <c r="I23" s="197">
        <f>I54+I156+I207+I253+I329</f>
        <v>0</v>
      </c>
      <c r="J23" s="198">
        <f t="shared" si="62"/>
        <v>0</v>
      </c>
      <c r="K23" s="197">
        <f>K54+K156+K207+K253+K329</f>
        <v>0</v>
      </c>
      <c r="L23" s="197">
        <f>L54+L156+L207+L253+L329</f>
        <v>0</v>
      </c>
      <c r="M23" s="198">
        <f t="shared" si="51"/>
        <v>0</v>
      </c>
      <c r="N23" s="197">
        <f>N54+N156+N207+N253+N329</f>
        <v>0</v>
      </c>
      <c r="O23" s="197">
        <f>O54+O156+O207+O253+O329</f>
        <v>0</v>
      </c>
      <c r="P23" s="198">
        <f t="shared" si="52"/>
        <v>0</v>
      </c>
      <c r="Q23" s="197">
        <f>Q54+Q156+Q207+Q253+Q329</f>
        <v>0</v>
      </c>
      <c r="R23" s="197">
        <f>R54+R156+R207+R253+R329</f>
        <v>0</v>
      </c>
      <c r="S23" s="198">
        <f t="shared" si="53"/>
        <v>0</v>
      </c>
      <c r="T23" s="197">
        <f>T54+T156+T207+T253+T329</f>
        <v>0</v>
      </c>
      <c r="U23" s="197">
        <f>U54+U156+U207+U253+U329</f>
        <v>0</v>
      </c>
      <c r="V23" s="198">
        <f t="shared" si="54"/>
        <v>0</v>
      </c>
      <c r="W23" s="197">
        <f>W54+W156+W207+W253+W329</f>
        <v>0</v>
      </c>
      <c r="X23" s="197">
        <f>X54+X156+X207+X253+X329</f>
        <v>0</v>
      </c>
      <c r="Y23" s="198">
        <f t="shared" si="55"/>
        <v>0</v>
      </c>
      <c r="Z23" s="197">
        <f>Z54+Z156+Z207+Z253+Z329</f>
        <v>0</v>
      </c>
      <c r="AA23" s="197">
        <f>AA54+AA156+AA207+AA253+AA329</f>
        <v>0</v>
      </c>
      <c r="AB23" s="198">
        <f t="shared" si="56"/>
        <v>0</v>
      </c>
      <c r="AC23" s="197">
        <f>AC54+AC156+AC207+AC253+AC329</f>
        <v>0</v>
      </c>
      <c r="AD23" s="197">
        <f>AD54+AD156+AD207+AD253+AD329</f>
        <v>0</v>
      </c>
      <c r="AE23" s="198">
        <f t="shared" si="57"/>
        <v>0</v>
      </c>
      <c r="AF23" s="197">
        <f>AF54+AF156+AF207+AF253+AF329</f>
        <v>0</v>
      </c>
      <c r="AG23" s="197">
        <f>AG54+AG156+AG207+AG253+AG329</f>
        <v>0</v>
      </c>
      <c r="AH23" s="198">
        <f t="shared" si="58"/>
        <v>0</v>
      </c>
      <c r="AI23" s="197">
        <f>AI54+AI156+AI207+AI253+AI329</f>
        <v>0</v>
      </c>
      <c r="AJ23" s="197">
        <f>AJ54+AJ156+AJ207+AJ253+AJ329</f>
        <v>0</v>
      </c>
      <c r="AK23" s="198">
        <f t="shared" si="59"/>
        <v>0</v>
      </c>
      <c r="AL23" s="197">
        <f>AL54+AL156+AL207+AL253+AL329</f>
        <v>0</v>
      </c>
      <c r="AM23" s="197">
        <f>AM54+AM156+AM207+AM253+AM329</f>
        <v>0</v>
      </c>
      <c r="AN23" s="198">
        <f t="shared" si="60"/>
        <v>0</v>
      </c>
      <c r="AO23" s="197">
        <f>AO54+AO156+AO207+AO253+AO329</f>
        <v>0</v>
      </c>
      <c r="AP23" s="197">
        <f>AP54+AP156+AP207+AP253+AP329</f>
        <v>0</v>
      </c>
      <c r="AQ23" s="198">
        <f t="shared" si="61"/>
        <v>0</v>
      </c>
      <c r="AR23" s="361"/>
    </row>
    <row r="24" spans="1:44" ht="57" customHeight="1">
      <c r="A24" s="441"/>
      <c r="B24" s="442"/>
      <c r="C24" s="443"/>
      <c r="D24" s="115" t="s">
        <v>2</v>
      </c>
      <c r="E24" s="197">
        <f t="shared" si="63"/>
        <v>0</v>
      </c>
      <c r="F24" s="197">
        <f t="shared" si="63"/>
        <v>0</v>
      </c>
      <c r="G24" s="183">
        <f t="shared" si="12"/>
        <v>0</v>
      </c>
      <c r="H24" s="197">
        <f>H55+H157+H208+H254+H330</f>
        <v>0</v>
      </c>
      <c r="I24" s="197">
        <f>I55+I157+I208+I254+I330</f>
        <v>0</v>
      </c>
      <c r="J24" s="198">
        <f t="shared" si="62"/>
        <v>0</v>
      </c>
      <c r="K24" s="197">
        <f>K55+K157+K208+K254+K330</f>
        <v>0</v>
      </c>
      <c r="L24" s="197">
        <f>L55+L157+L208+L254+L330</f>
        <v>0</v>
      </c>
      <c r="M24" s="198">
        <f t="shared" si="51"/>
        <v>0</v>
      </c>
      <c r="N24" s="197">
        <f>N55+N157+N208+N254+N330</f>
        <v>0</v>
      </c>
      <c r="O24" s="197">
        <f>O55+O157+O208+O254+O330</f>
        <v>0</v>
      </c>
      <c r="P24" s="198">
        <f t="shared" si="52"/>
        <v>0</v>
      </c>
      <c r="Q24" s="197">
        <f>Q55+Q157+Q208+Q254+Q330</f>
        <v>0</v>
      </c>
      <c r="R24" s="197">
        <f>R55+R157+R208+R254+R330</f>
        <v>0</v>
      </c>
      <c r="S24" s="198">
        <f t="shared" si="53"/>
        <v>0</v>
      </c>
      <c r="T24" s="197">
        <f>T55+T157+T208+T254+T330</f>
        <v>0</v>
      </c>
      <c r="U24" s="197">
        <f>U55+U157+U208+U254+U330</f>
        <v>0</v>
      </c>
      <c r="V24" s="198">
        <f t="shared" si="54"/>
        <v>0</v>
      </c>
      <c r="W24" s="197">
        <f>W55+W157+W208+W254+W330</f>
        <v>0</v>
      </c>
      <c r="X24" s="197">
        <f>X55+X157+X208+X254+X330</f>
        <v>0</v>
      </c>
      <c r="Y24" s="198">
        <f t="shared" si="55"/>
        <v>0</v>
      </c>
      <c r="Z24" s="197">
        <f>Z55+Z157+Z208+Z254+Z330</f>
        <v>0</v>
      </c>
      <c r="AA24" s="197">
        <f>AA55+AA157+AA208+AA254+AA330</f>
        <v>0</v>
      </c>
      <c r="AB24" s="198">
        <f t="shared" si="56"/>
        <v>0</v>
      </c>
      <c r="AC24" s="197">
        <f>AC55+AC157+AC208+AC254+AC330</f>
        <v>0</v>
      </c>
      <c r="AD24" s="197">
        <f>AD55+AD157+AD208+AD254+AD330</f>
        <v>0</v>
      </c>
      <c r="AE24" s="198">
        <f t="shared" si="57"/>
        <v>0</v>
      </c>
      <c r="AF24" s="197">
        <f>AF55+AF157+AF208+AF254+AF330</f>
        <v>0</v>
      </c>
      <c r="AG24" s="197">
        <f>AG55+AG157+AG208+AG254+AG330</f>
        <v>0</v>
      </c>
      <c r="AH24" s="198">
        <f t="shared" si="58"/>
        <v>0</v>
      </c>
      <c r="AI24" s="197">
        <f>AI55+AI157+AI208+AI254+AI330</f>
        <v>0</v>
      </c>
      <c r="AJ24" s="197">
        <f>AJ55+AJ157+AJ208+AJ254+AJ330</f>
        <v>0</v>
      </c>
      <c r="AK24" s="198">
        <f t="shared" si="59"/>
        <v>0</v>
      </c>
      <c r="AL24" s="197">
        <f>AL55+AL157+AL208+AL254+AL330</f>
        <v>0</v>
      </c>
      <c r="AM24" s="197">
        <f>AM55+AM157+AM208+AM254+AM330</f>
        <v>0</v>
      </c>
      <c r="AN24" s="198">
        <f t="shared" si="60"/>
        <v>0</v>
      </c>
      <c r="AO24" s="197">
        <f>AO55+AO157+AO208+AO254+AO330</f>
        <v>0</v>
      </c>
      <c r="AP24" s="197">
        <f>AP55+AP157+AP208+AP254+AP330</f>
        <v>0</v>
      </c>
      <c r="AQ24" s="198">
        <f t="shared" si="61"/>
        <v>0</v>
      </c>
      <c r="AR24" s="361"/>
    </row>
    <row r="25" spans="1:44" ht="30" customHeight="1">
      <c r="A25" s="441"/>
      <c r="B25" s="442"/>
      <c r="C25" s="443"/>
      <c r="D25" s="115" t="s">
        <v>43</v>
      </c>
      <c r="E25" s="197">
        <f>H25+K25+N25+Q25+T25+W25+Z25+AC25+AF25+AI25+AL25+AO25</f>
        <v>253763.10912000001</v>
      </c>
      <c r="F25" s="197">
        <f t="shared" si="63"/>
        <v>124217.99751999999</v>
      </c>
      <c r="G25" s="183">
        <f t="shared" si="12"/>
        <v>48.950376573948553</v>
      </c>
      <c r="H25" s="197">
        <f>H56+H158+H209+H255+H331+H480</f>
        <v>1860.5045399999999</v>
      </c>
      <c r="I25" s="197">
        <f>I56+I158+I209+I255+I331+I480</f>
        <v>1860.5045399999999</v>
      </c>
      <c r="J25" s="198">
        <f t="shared" si="62"/>
        <v>100</v>
      </c>
      <c r="K25" s="197">
        <f>K56+K158+K209+K255+K331+K480</f>
        <v>6866.19488</v>
      </c>
      <c r="L25" s="197">
        <f>L56+L158+L209+L255+L331+L480</f>
        <v>6866.19488</v>
      </c>
      <c r="M25" s="198">
        <f t="shared" si="51"/>
        <v>100</v>
      </c>
      <c r="N25" s="197">
        <f>N56+N158+N209+N255+N331+N480</f>
        <v>4362.0131000000001</v>
      </c>
      <c r="O25" s="197">
        <f>O56+O158+O209+O255+O331+O480</f>
        <v>4362.0131000000001</v>
      </c>
      <c r="P25" s="198">
        <f t="shared" si="52"/>
        <v>100</v>
      </c>
      <c r="Q25" s="197">
        <f>Q56+Q158+Q209+Q255+Q331+Q480</f>
        <v>4956.5387200000005</v>
      </c>
      <c r="R25" s="197">
        <f>R56+R158+R209+R255+R331+R480</f>
        <v>4956.5387200000005</v>
      </c>
      <c r="S25" s="198">
        <f t="shared" si="53"/>
        <v>100</v>
      </c>
      <c r="T25" s="197">
        <f>T56+T158+T209+T255+T331+T480</f>
        <v>6234.4688799999985</v>
      </c>
      <c r="U25" s="197">
        <f>U56+U158+U209+U255+U331+U480</f>
        <v>6234.4688800000004</v>
      </c>
      <c r="V25" s="198">
        <f t="shared" si="54"/>
        <v>100.00000000000003</v>
      </c>
      <c r="W25" s="197">
        <f>W56+W158+W209+W255+W331+W480</f>
        <v>14522.09865</v>
      </c>
      <c r="X25" s="197">
        <f>X56+X158+X209+X255+X331+X480</f>
        <v>14522.098650000002</v>
      </c>
      <c r="Y25" s="198">
        <f t="shared" si="55"/>
        <v>100.00000000000003</v>
      </c>
      <c r="Z25" s="197">
        <f>Z56+Z158+Z209+Z255+Z331+Z480</f>
        <v>38921.802389999997</v>
      </c>
      <c r="AA25" s="197">
        <f>AA56+AA158+AA209+AA255+AA331+AA480</f>
        <v>32116.47812</v>
      </c>
      <c r="AB25" s="198">
        <f t="shared" si="56"/>
        <v>82.515392782148083</v>
      </c>
      <c r="AC25" s="197">
        <f>AC56+AC158+AC209+AC255+AC331+AC480</f>
        <v>20151.177620000002</v>
      </c>
      <c r="AD25" s="197">
        <f>AD56+AD158+AD209+AD255+AD331+AD480</f>
        <v>16698.477619999998</v>
      </c>
      <c r="AE25" s="198">
        <f t="shared" si="57"/>
        <v>82.866013763020945</v>
      </c>
      <c r="AF25" s="197">
        <f>AF56+AF158+AF209+AF255+AF331+AF480</f>
        <v>36607.975870000002</v>
      </c>
      <c r="AG25" s="197">
        <f>AG56+AG158+AG209+AG255+AG331+AG480</f>
        <v>36601.223010000002</v>
      </c>
      <c r="AH25" s="198">
        <f t="shared" si="58"/>
        <v>99.981553582683773</v>
      </c>
      <c r="AI25" s="197">
        <f>AI56+AI158+AI209+AI255+AI331+AI480</f>
        <v>28221.937999999998</v>
      </c>
      <c r="AJ25" s="197">
        <f>AJ56+AJ158+AJ209+AJ255+AJ331+AJ480</f>
        <v>0</v>
      </c>
      <c r="AK25" s="198">
        <f t="shared" si="59"/>
        <v>0</v>
      </c>
      <c r="AL25" s="197">
        <f>AL56+AL158+AL209+AL255+AL331+AL480</f>
        <v>25851.47579</v>
      </c>
      <c r="AM25" s="197">
        <f>AM56+AM158+AM209+AM255+AM331+AM480</f>
        <v>0</v>
      </c>
      <c r="AN25" s="198">
        <f t="shared" si="60"/>
        <v>0</v>
      </c>
      <c r="AO25" s="197">
        <f>AO56+AO158+AO209+AO255+AO331+AO480</f>
        <v>65206.920680000003</v>
      </c>
      <c r="AP25" s="197">
        <f>AP56+AP158+AP209+AP255+AP331+AP480</f>
        <v>0</v>
      </c>
      <c r="AQ25" s="198">
        <f t="shared" si="61"/>
        <v>0</v>
      </c>
      <c r="AR25" s="361"/>
    </row>
    <row r="26" spans="1:44" ht="30" customHeight="1">
      <c r="A26" s="441"/>
      <c r="B26" s="444"/>
      <c r="C26" s="443"/>
      <c r="D26" s="179" t="s">
        <v>263</v>
      </c>
      <c r="E26" s="197">
        <f t="shared" si="63"/>
        <v>0</v>
      </c>
      <c r="F26" s="197">
        <f t="shared" si="63"/>
        <v>0</v>
      </c>
      <c r="G26" s="183">
        <f t="shared" si="12"/>
        <v>0</v>
      </c>
      <c r="H26" s="197">
        <f>H57+H159+H210+H256+H332</f>
        <v>0</v>
      </c>
      <c r="I26" s="197">
        <f>I57+I159+I210+I256+I332</f>
        <v>0</v>
      </c>
      <c r="J26" s="198">
        <f t="shared" si="62"/>
        <v>0</v>
      </c>
      <c r="K26" s="197">
        <f>K57+K159+K210+K256+K332</f>
        <v>0</v>
      </c>
      <c r="L26" s="197">
        <f>L57+L159+L210+L256+L332</f>
        <v>0</v>
      </c>
      <c r="M26" s="198">
        <f t="shared" si="51"/>
        <v>0</v>
      </c>
      <c r="N26" s="197">
        <f>N57+N159+N210+N256+N332</f>
        <v>0</v>
      </c>
      <c r="O26" s="197">
        <f>O57+O159+O210+O256+O332</f>
        <v>0</v>
      </c>
      <c r="P26" s="198">
        <f t="shared" si="52"/>
        <v>0</v>
      </c>
      <c r="Q26" s="197">
        <f>Q57+Q159+Q210+Q256+Q332</f>
        <v>0</v>
      </c>
      <c r="R26" s="197">
        <f>R57+R159+R210+R256+R332</f>
        <v>0</v>
      </c>
      <c r="S26" s="198">
        <f t="shared" si="53"/>
        <v>0</v>
      </c>
      <c r="T26" s="197">
        <f>T57+T159+T210+T256+T332</f>
        <v>0</v>
      </c>
      <c r="U26" s="197">
        <f>U57+U159+U210+U256+U332</f>
        <v>0</v>
      </c>
      <c r="V26" s="198">
        <f t="shared" si="54"/>
        <v>0</v>
      </c>
      <c r="W26" s="197">
        <f>W57+W159+W210+W256+W332</f>
        <v>0</v>
      </c>
      <c r="X26" s="197">
        <f>X57+X159+X210+X256+X332</f>
        <v>0</v>
      </c>
      <c r="Y26" s="198">
        <f t="shared" si="55"/>
        <v>0</v>
      </c>
      <c r="Z26" s="197">
        <f>Z57+Z159+Z210+Z256+Z332</f>
        <v>0</v>
      </c>
      <c r="AA26" s="197">
        <f>AA57+AA159+AA210+AA256+AA332</f>
        <v>0</v>
      </c>
      <c r="AB26" s="198">
        <f t="shared" si="56"/>
        <v>0</v>
      </c>
      <c r="AC26" s="197">
        <f>AC57+AC159+AC210+AC256+AC332</f>
        <v>0</v>
      </c>
      <c r="AD26" s="197">
        <f>AD57+AD159+AD210+AD256+AD332</f>
        <v>0</v>
      </c>
      <c r="AE26" s="198">
        <f t="shared" si="57"/>
        <v>0</v>
      </c>
      <c r="AF26" s="197">
        <f>AF57+AF159+AF210+AF256+AF332</f>
        <v>0</v>
      </c>
      <c r="AG26" s="197">
        <f>AG57+AG159+AG210+AG256+AG332</f>
        <v>0</v>
      </c>
      <c r="AH26" s="198">
        <f t="shared" si="58"/>
        <v>0</v>
      </c>
      <c r="AI26" s="197">
        <f>AI57+AI159+AI210+AI256+AI332</f>
        <v>0</v>
      </c>
      <c r="AJ26" s="197">
        <f>AJ57+AJ159+AJ210+AJ256+AJ332</f>
        <v>0</v>
      </c>
      <c r="AK26" s="198">
        <f t="shared" si="59"/>
        <v>0</v>
      </c>
      <c r="AL26" s="197">
        <f>AL57+AL159+AL210+AL256+AL332</f>
        <v>0</v>
      </c>
      <c r="AM26" s="197">
        <f>AM57+AM159+AM210+AM256+AM332</f>
        <v>0</v>
      </c>
      <c r="AN26" s="198">
        <f t="shared" si="60"/>
        <v>0</v>
      </c>
      <c r="AO26" s="197">
        <f>AO57+AO159+AO210+AO256+AO332</f>
        <v>0</v>
      </c>
      <c r="AP26" s="197">
        <f>AP57+AP159+AP210+AP256+AP332</f>
        <v>0</v>
      </c>
      <c r="AQ26" s="198">
        <f t="shared" si="61"/>
        <v>0</v>
      </c>
      <c r="AR26" s="361"/>
    </row>
    <row r="27" spans="1:44" s="96" customFormat="1" ht="30" customHeight="1">
      <c r="A27" s="438" t="s">
        <v>269</v>
      </c>
      <c r="B27" s="439"/>
      <c r="C27" s="440"/>
      <c r="D27" s="212" t="s">
        <v>41</v>
      </c>
      <c r="E27" s="195">
        <f t="shared" si="63"/>
        <v>374825.26179000008</v>
      </c>
      <c r="F27" s="195">
        <f t="shared" si="63"/>
        <v>86220.696800000005</v>
      </c>
      <c r="G27" s="182">
        <f t="shared" si="12"/>
        <v>23.00290444359273</v>
      </c>
      <c r="H27" s="195">
        <f>SUM(H28:H31)</f>
        <v>0</v>
      </c>
      <c r="I27" s="195">
        <f>SUM(I28:I31)</f>
        <v>0</v>
      </c>
      <c r="J27" s="196">
        <f t="shared" si="62"/>
        <v>0</v>
      </c>
      <c r="K27" s="195">
        <f>SUM(K28:K31)</f>
        <v>6674.3348000000005</v>
      </c>
      <c r="L27" s="195">
        <f>SUM(L28:L31)</f>
        <v>6674.3348000000005</v>
      </c>
      <c r="M27" s="196">
        <f t="shared" si="51"/>
        <v>100</v>
      </c>
      <c r="N27" s="195">
        <f>SUM(N28:N31)</f>
        <v>13186.721649999999</v>
      </c>
      <c r="O27" s="195">
        <f>SUM(O28:O31)</f>
        <v>13186.721649999999</v>
      </c>
      <c r="P27" s="196">
        <f t="shared" si="52"/>
        <v>100</v>
      </c>
      <c r="Q27" s="195">
        <f>SUM(Q28:Q31)</f>
        <v>8872.7873</v>
      </c>
      <c r="R27" s="195">
        <f>SUM(R28:R31)</f>
        <v>8872.7873</v>
      </c>
      <c r="S27" s="196">
        <f t="shared" si="53"/>
        <v>100</v>
      </c>
      <c r="T27" s="195">
        <f>SUM(T28:T31)</f>
        <v>4075.66</v>
      </c>
      <c r="U27" s="195">
        <f>SUM(U28:U31)</f>
        <v>4075.66</v>
      </c>
      <c r="V27" s="196">
        <f t="shared" si="54"/>
        <v>100</v>
      </c>
      <c r="W27" s="195">
        <f>SUM(W28:W31)</f>
        <v>11249.48539</v>
      </c>
      <c r="X27" s="195">
        <f>SUM(X28:X31)</f>
        <v>11249.48539</v>
      </c>
      <c r="Y27" s="196">
        <f t="shared" si="55"/>
        <v>100</v>
      </c>
      <c r="Z27" s="195">
        <f>SUM(Z28:Z31)</f>
        <v>14692.654430000001</v>
      </c>
      <c r="AA27" s="195">
        <f>SUM(AA28:AA31)</f>
        <v>12645.819660000001</v>
      </c>
      <c r="AB27" s="196">
        <f t="shared" si="56"/>
        <v>86.068992640154278</v>
      </c>
      <c r="AC27" s="195">
        <f>SUM(AC28:AC31)</f>
        <v>19565.303999999996</v>
      </c>
      <c r="AD27" s="195">
        <f>SUM(AD28:AD31)</f>
        <v>19565.303999999996</v>
      </c>
      <c r="AE27" s="196">
        <f t="shared" si="57"/>
        <v>100</v>
      </c>
      <c r="AF27" s="195">
        <f>SUM(AF28:AF31)</f>
        <v>9950.5840000000007</v>
      </c>
      <c r="AG27" s="195">
        <f>SUM(AG28:AG31)</f>
        <v>9950.5840000000007</v>
      </c>
      <c r="AH27" s="196">
        <f t="shared" si="58"/>
        <v>100</v>
      </c>
      <c r="AI27" s="195">
        <f>SUM(AI28:AI31)</f>
        <v>4256.3519999999999</v>
      </c>
      <c r="AJ27" s="195">
        <f>SUM(AJ28:AJ31)</f>
        <v>0</v>
      </c>
      <c r="AK27" s="196">
        <f t="shared" si="59"/>
        <v>0</v>
      </c>
      <c r="AL27" s="195">
        <f>SUM(AL28:AL31)</f>
        <v>0</v>
      </c>
      <c r="AM27" s="195">
        <f>SUM(AM28:AM31)</f>
        <v>0</v>
      </c>
      <c r="AN27" s="196">
        <f t="shared" si="60"/>
        <v>0</v>
      </c>
      <c r="AO27" s="195">
        <f>SUM(AO28:AO31)</f>
        <v>282301.37822000007</v>
      </c>
      <c r="AP27" s="195">
        <f>SUM(AP28:AP31)</f>
        <v>0</v>
      </c>
      <c r="AQ27" s="196">
        <f t="shared" si="61"/>
        <v>0</v>
      </c>
      <c r="AR27" s="361"/>
    </row>
    <row r="28" spans="1:44" ht="39.75" customHeight="1">
      <c r="A28" s="441"/>
      <c r="B28" s="442"/>
      <c r="C28" s="443"/>
      <c r="D28" s="115" t="s">
        <v>37</v>
      </c>
      <c r="E28" s="197">
        <f t="shared" si="63"/>
        <v>0</v>
      </c>
      <c r="F28" s="197">
        <f t="shared" si="63"/>
        <v>0</v>
      </c>
      <c r="G28" s="183">
        <f t="shared" si="12"/>
        <v>0</v>
      </c>
      <c r="H28" s="197">
        <f>H44+H141+H182+H243</f>
        <v>0</v>
      </c>
      <c r="I28" s="197">
        <f>I44+I141+I182+I243</f>
        <v>0</v>
      </c>
      <c r="J28" s="198">
        <f t="shared" si="62"/>
        <v>0</v>
      </c>
      <c r="K28" s="197">
        <f>K44+K141+K182+K243</f>
        <v>0</v>
      </c>
      <c r="L28" s="197">
        <f>L44+L141+L182+L243</f>
        <v>0</v>
      </c>
      <c r="M28" s="198">
        <f t="shared" si="51"/>
        <v>0</v>
      </c>
      <c r="N28" s="197">
        <f>N44+N141+N182+N243</f>
        <v>0</v>
      </c>
      <c r="O28" s="197">
        <f>O44+O141+O182+O243</f>
        <v>0</v>
      </c>
      <c r="P28" s="198">
        <f t="shared" si="52"/>
        <v>0</v>
      </c>
      <c r="Q28" s="197">
        <f>Q44+Q141+Q182+Q243</f>
        <v>0</v>
      </c>
      <c r="R28" s="197">
        <f>R44+R141+R182+R243</f>
        <v>0</v>
      </c>
      <c r="S28" s="198">
        <f t="shared" si="53"/>
        <v>0</v>
      </c>
      <c r="T28" s="197">
        <f>T44+T141+T182+T243</f>
        <v>0</v>
      </c>
      <c r="U28" s="197">
        <f>U44+U141+U182+U243</f>
        <v>0</v>
      </c>
      <c r="V28" s="198">
        <f t="shared" si="54"/>
        <v>0</v>
      </c>
      <c r="W28" s="197">
        <f>W44+W141+W182+W243</f>
        <v>0</v>
      </c>
      <c r="X28" s="197">
        <f>X44+X141+X182+X243</f>
        <v>0</v>
      </c>
      <c r="Y28" s="198">
        <f t="shared" si="55"/>
        <v>0</v>
      </c>
      <c r="Z28" s="197">
        <f>Z44+Z141+Z182+Z243</f>
        <v>0</v>
      </c>
      <c r="AA28" s="197">
        <f>AA44+AA141+AA182+AA243</f>
        <v>0</v>
      </c>
      <c r="AB28" s="198">
        <f t="shared" si="56"/>
        <v>0</v>
      </c>
      <c r="AC28" s="197">
        <f>AC44+AC141+AC182+AC243</f>
        <v>0</v>
      </c>
      <c r="AD28" s="197">
        <f>AD44+AD141+AD182+AD243</f>
        <v>0</v>
      </c>
      <c r="AE28" s="198">
        <f t="shared" si="57"/>
        <v>0</v>
      </c>
      <c r="AF28" s="197">
        <f>AF44+AF141+AF182+AF243</f>
        <v>0</v>
      </c>
      <c r="AG28" s="197">
        <f>AG44+AG141+AG182+AG243</f>
        <v>0</v>
      </c>
      <c r="AH28" s="198">
        <f t="shared" si="58"/>
        <v>0</v>
      </c>
      <c r="AI28" s="197">
        <f>AI44+AI141+AI182+AI243</f>
        <v>0</v>
      </c>
      <c r="AJ28" s="197">
        <f>AJ44+AJ141+AJ182+AJ243</f>
        <v>0</v>
      </c>
      <c r="AK28" s="198">
        <f t="shared" si="59"/>
        <v>0</v>
      </c>
      <c r="AL28" s="197">
        <f>AL44+AL141+AL182+AL243</f>
        <v>0</v>
      </c>
      <c r="AM28" s="197">
        <f>AM44+AM141+AM182+AM243</f>
        <v>0</v>
      </c>
      <c r="AN28" s="198">
        <f t="shared" si="60"/>
        <v>0</v>
      </c>
      <c r="AO28" s="197">
        <f>AO44+AO141+AO182+AO243</f>
        <v>0</v>
      </c>
      <c r="AP28" s="197">
        <f>AP44+AP141+AP182+AP243</f>
        <v>0</v>
      </c>
      <c r="AQ28" s="198">
        <f t="shared" si="61"/>
        <v>0</v>
      </c>
      <c r="AR28" s="361"/>
    </row>
    <row r="29" spans="1:44" ht="39.75" customHeight="1">
      <c r="A29" s="441"/>
      <c r="B29" s="442"/>
      <c r="C29" s="443"/>
      <c r="D29" s="115" t="s">
        <v>2</v>
      </c>
      <c r="E29" s="197">
        <f t="shared" si="63"/>
        <v>0</v>
      </c>
      <c r="F29" s="197">
        <f t="shared" si="63"/>
        <v>0</v>
      </c>
      <c r="G29" s="183">
        <f t="shared" si="12"/>
        <v>0</v>
      </c>
      <c r="H29" s="197">
        <f t="shared" ref="H29:I29" si="86">H45+H142+H183+H244</f>
        <v>0</v>
      </c>
      <c r="I29" s="197">
        <f t="shared" si="86"/>
        <v>0</v>
      </c>
      <c r="J29" s="198">
        <f t="shared" si="62"/>
        <v>0</v>
      </c>
      <c r="K29" s="197">
        <f t="shared" ref="K29:L29" si="87">K45+K142+K183+K244</f>
        <v>0</v>
      </c>
      <c r="L29" s="197">
        <f t="shared" si="87"/>
        <v>0</v>
      </c>
      <c r="M29" s="198">
        <f t="shared" si="51"/>
        <v>0</v>
      </c>
      <c r="N29" s="197">
        <f t="shared" ref="N29:O29" si="88">N45+N142+N183+N244</f>
        <v>0</v>
      </c>
      <c r="O29" s="197">
        <f t="shared" si="88"/>
        <v>0</v>
      </c>
      <c r="P29" s="198">
        <f t="shared" si="52"/>
        <v>0</v>
      </c>
      <c r="Q29" s="197">
        <f t="shared" ref="Q29:R29" si="89">Q45+Q142+Q183+Q244</f>
        <v>0</v>
      </c>
      <c r="R29" s="197">
        <f t="shared" si="89"/>
        <v>0</v>
      </c>
      <c r="S29" s="198">
        <f t="shared" si="53"/>
        <v>0</v>
      </c>
      <c r="T29" s="197">
        <f t="shared" ref="T29:U29" si="90">T45+T142+T183+T244</f>
        <v>0</v>
      </c>
      <c r="U29" s="197">
        <f t="shared" si="90"/>
        <v>0</v>
      </c>
      <c r="V29" s="198">
        <f t="shared" si="54"/>
        <v>0</v>
      </c>
      <c r="W29" s="197">
        <f t="shared" ref="W29:X29" si="91">W45+W142+W183+W244</f>
        <v>0</v>
      </c>
      <c r="X29" s="197">
        <f t="shared" si="91"/>
        <v>0</v>
      </c>
      <c r="Y29" s="198">
        <f t="shared" si="55"/>
        <v>0</v>
      </c>
      <c r="Z29" s="197">
        <f t="shared" ref="Z29:AA29" si="92">Z45+Z142+Z183+Z244</f>
        <v>0</v>
      </c>
      <c r="AA29" s="197">
        <f t="shared" si="92"/>
        <v>0</v>
      </c>
      <c r="AB29" s="198">
        <f t="shared" si="56"/>
        <v>0</v>
      </c>
      <c r="AC29" s="197">
        <f t="shared" ref="AC29:AD29" si="93">AC45+AC142+AC183+AC244</f>
        <v>0</v>
      </c>
      <c r="AD29" s="197">
        <f t="shared" si="93"/>
        <v>0</v>
      </c>
      <c r="AE29" s="198">
        <f t="shared" si="57"/>
        <v>0</v>
      </c>
      <c r="AF29" s="197">
        <f t="shared" ref="AF29:AG29" si="94">AF45+AF142+AF183+AF244</f>
        <v>0</v>
      </c>
      <c r="AG29" s="197">
        <f t="shared" si="94"/>
        <v>0</v>
      </c>
      <c r="AH29" s="198">
        <f t="shared" si="58"/>
        <v>0</v>
      </c>
      <c r="AI29" s="197">
        <f t="shared" ref="AI29:AJ29" si="95">AI45+AI142+AI183+AI244</f>
        <v>0</v>
      </c>
      <c r="AJ29" s="197">
        <f t="shared" si="95"/>
        <v>0</v>
      </c>
      <c r="AK29" s="198">
        <f t="shared" si="59"/>
        <v>0</v>
      </c>
      <c r="AL29" s="197">
        <f t="shared" ref="AL29:AM29" si="96">AL45+AL142+AL183+AL244</f>
        <v>0</v>
      </c>
      <c r="AM29" s="197">
        <f t="shared" si="96"/>
        <v>0</v>
      </c>
      <c r="AN29" s="198">
        <f t="shared" si="60"/>
        <v>0</v>
      </c>
      <c r="AO29" s="197">
        <f t="shared" ref="AO29:AP29" si="97">AO45+AO142+AO183+AO244</f>
        <v>0</v>
      </c>
      <c r="AP29" s="197">
        <f t="shared" si="97"/>
        <v>0</v>
      </c>
      <c r="AQ29" s="198">
        <f t="shared" si="61"/>
        <v>0</v>
      </c>
      <c r="AR29" s="361"/>
    </row>
    <row r="30" spans="1:44" ht="30" customHeight="1">
      <c r="A30" s="441"/>
      <c r="B30" s="442"/>
      <c r="C30" s="443"/>
      <c r="D30" s="115" t="s">
        <v>43</v>
      </c>
      <c r="E30" s="197">
        <f t="shared" si="63"/>
        <v>374825.26179000008</v>
      </c>
      <c r="F30" s="197">
        <f t="shared" si="63"/>
        <v>86220.696800000005</v>
      </c>
      <c r="G30" s="183">
        <f t="shared" si="12"/>
        <v>23.00290444359273</v>
      </c>
      <c r="H30" s="197">
        <f t="shared" ref="H30:I30" si="98">H46+H143+H184+H245</f>
        <v>0</v>
      </c>
      <c r="I30" s="197">
        <f t="shared" si="98"/>
        <v>0</v>
      </c>
      <c r="J30" s="198">
        <f t="shared" si="62"/>
        <v>0</v>
      </c>
      <c r="K30" s="197">
        <f t="shared" ref="K30:L30" si="99">K46+K143+K184+K245</f>
        <v>6674.3348000000005</v>
      </c>
      <c r="L30" s="197">
        <f t="shared" si="99"/>
        <v>6674.3348000000005</v>
      </c>
      <c r="M30" s="198">
        <f t="shared" si="51"/>
        <v>100</v>
      </c>
      <c r="N30" s="197">
        <f t="shared" ref="N30:O30" si="100">N46+N143+N184+N245</f>
        <v>13186.721649999999</v>
      </c>
      <c r="O30" s="197">
        <f t="shared" si="100"/>
        <v>13186.721649999999</v>
      </c>
      <c r="P30" s="198">
        <f t="shared" si="52"/>
        <v>100</v>
      </c>
      <c r="Q30" s="197">
        <f t="shared" ref="Q30:R30" si="101">Q46+Q143+Q184+Q245</f>
        <v>8872.7873</v>
      </c>
      <c r="R30" s="197">
        <f t="shared" si="101"/>
        <v>8872.7873</v>
      </c>
      <c r="S30" s="198">
        <f t="shared" si="53"/>
        <v>100</v>
      </c>
      <c r="T30" s="197">
        <f t="shared" ref="T30:U30" si="102">T46+T143+T184+T245</f>
        <v>4075.66</v>
      </c>
      <c r="U30" s="197">
        <f t="shared" si="102"/>
        <v>4075.66</v>
      </c>
      <c r="V30" s="198">
        <f t="shared" si="54"/>
        <v>100</v>
      </c>
      <c r="W30" s="197">
        <f t="shared" ref="W30:X30" si="103">W46+W143+W184+W245</f>
        <v>11249.48539</v>
      </c>
      <c r="X30" s="197">
        <f t="shared" si="103"/>
        <v>11249.48539</v>
      </c>
      <c r="Y30" s="198">
        <f t="shared" si="55"/>
        <v>100</v>
      </c>
      <c r="Z30" s="197">
        <f t="shared" ref="Z30:AA30" si="104">Z46+Z143+Z184+Z245</f>
        <v>14692.654430000001</v>
      </c>
      <c r="AA30" s="197">
        <f t="shared" si="104"/>
        <v>12645.819660000001</v>
      </c>
      <c r="AB30" s="198">
        <f t="shared" si="56"/>
        <v>86.068992640154278</v>
      </c>
      <c r="AC30" s="197">
        <f t="shared" ref="AC30:AD30" si="105">AC46+AC143+AC184+AC245</f>
        <v>19565.303999999996</v>
      </c>
      <c r="AD30" s="197">
        <f t="shared" si="105"/>
        <v>19565.303999999996</v>
      </c>
      <c r="AE30" s="198">
        <f t="shared" si="57"/>
        <v>100</v>
      </c>
      <c r="AF30" s="197">
        <f t="shared" ref="AF30:AG30" si="106">AF46+AF143+AF184+AF245</f>
        <v>9950.5840000000007</v>
      </c>
      <c r="AG30" s="197">
        <f t="shared" si="106"/>
        <v>9950.5840000000007</v>
      </c>
      <c r="AH30" s="198">
        <f t="shared" si="58"/>
        <v>100</v>
      </c>
      <c r="AI30" s="197">
        <f t="shared" ref="AI30:AJ30" si="107">AI46+AI143+AI184+AI245</f>
        <v>4256.3519999999999</v>
      </c>
      <c r="AJ30" s="197">
        <f t="shared" si="107"/>
        <v>0</v>
      </c>
      <c r="AK30" s="198">
        <f t="shared" si="59"/>
        <v>0</v>
      </c>
      <c r="AL30" s="197">
        <f t="shared" ref="AL30:AM30" si="108">AL46+AL143+AL184+AL245</f>
        <v>0</v>
      </c>
      <c r="AM30" s="197">
        <f t="shared" si="108"/>
        <v>0</v>
      </c>
      <c r="AN30" s="198">
        <f t="shared" si="60"/>
        <v>0</v>
      </c>
      <c r="AO30" s="197">
        <f t="shared" ref="AO30:AP30" si="109">AO46+AO143+AO184+AO245</f>
        <v>282301.37822000007</v>
      </c>
      <c r="AP30" s="197">
        <f t="shared" si="109"/>
        <v>0</v>
      </c>
      <c r="AQ30" s="198">
        <f t="shared" si="61"/>
        <v>0</v>
      </c>
      <c r="AR30" s="361"/>
    </row>
    <row r="31" spans="1:44" ht="30" customHeight="1">
      <c r="A31" s="441"/>
      <c r="B31" s="444"/>
      <c r="C31" s="443"/>
      <c r="D31" s="179" t="s">
        <v>263</v>
      </c>
      <c r="E31" s="197">
        <f t="shared" si="63"/>
        <v>0</v>
      </c>
      <c r="F31" s="197">
        <f t="shared" si="63"/>
        <v>0</v>
      </c>
      <c r="G31" s="183">
        <f t="shared" si="12"/>
        <v>0</v>
      </c>
      <c r="H31" s="197">
        <f t="shared" ref="H31:I31" si="110">H47+H144+H185+H246</f>
        <v>0</v>
      </c>
      <c r="I31" s="197">
        <f t="shared" si="110"/>
        <v>0</v>
      </c>
      <c r="J31" s="198">
        <f t="shared" si="62"/>
        <v>0</v>
      </c>
      <c r="K31" s="197">
        <f t="shared" ref="K31:L31" si="111">K47+K144+K185+K246</f>
        <v>0</v>
      </c>
      <c r="L31" s="197">
        <f t="shared" si="111"/>
        <v>0</v>
      </c>
      <c r="M31" s="198">
        <f t="shared" si="51"/>
        <v>0</v>
      </c>
      <c r="N31" s="197">
        <f t="shared" ref="N31:O31" si="112">N47+N144+N185+N246</f>
        <v>0</v>
      </c>
      <c r="O31" s="197">
        <f t="shared" si="112"/>
        <v>0</v>
      </c>
      <c r="P31" s="198">
        <f t="shared" si="52"/>
        <v>0</v>
      </c>
      <c r="Q31" s="197">
        <f t="shared" ref="Q31:R31" si="113">Q47+Q144+Q185+Q246</f>
        <v>0</v>
      </c>
      <c r="R31" s="197">
        <f t="shared" si="113"/>
        <v>0</v>
      </c>
      <c r="S31" s="198">
        <f t="shared" si="53"/>
        <v>0</v>
      </c>
      <c r="T31" s="197">
        <f t="shared" ref="T31:U31" si="114">T47+T144+T185+T246</f>
        <v>0</v>
      </c>
      <c r="U31" s="197">
        <f t="shared" si="114"/>
        <v>0</v>
      </c>
      <c r="V31" s="198">
        <f t="shared" si="54"/>
        <v>0</v>
      </c>
      <c r="W31" s="197">
        <f t="shared" ref="W31:X31" si="115">W47+W144+W185+W246</f>
        <v>0</v>
      </c>
      <c r="X31" s="197">
        <f t="shared" si="115"/>
        <v>0</v>
      </c>
      <c r="Y31" s="198">
        <f t="shared" si="55"/>
        <v>0</v>
      </c>
      <c r="Z31" s="197">
        <f t="shared" ref="Z31:AA31" si="116">Z47+Z144+Z185+Z246</f>
        <v>0</v>
      </c>
      <c r="AA31" s="197">
        <f t="shared" si="116"/>
        <v>0</v>
      </c>
      <c r="AB31" s="198">
        <f t="shared" si="56"/>
        <v>0</v>
      </c>
      <c r="AC31" s="197">
        <f t="shared" ref="AC31:AD31" si="117">AC47+AC144+AC185+AC246</f>
        <v>0</v>
      </c>
      <c r="AD31" s="197">
        <f t="shared" si="117"/>
        <v>0</v>
      </c>
      <c r="AE31" s="198">
        <f t="shared" si="57"/>
        <v>0</v>
      </c>
      <c r="AF31" s="197">
        <f t="shared" ref="AF31:AG31" si="118">AF47+AF144+AF185+AF246</f>
        <v>0</v>
      </c>
      <c r="AG31" s="197">
        <f t="shared" si="118"/>
        <v>0</v>
      </c>
      <c r="AH31" s="198">
        <f t="shared" si="58"/>
        <v>0</v>
      </c>
      <c r="AI31" s="197">
        <f t="shared" ref="AI31:AJ31" si="119">AI47+AI144+AI185+AI246</f>
        <v>0</v>
      </c>
      <c r="AJ31" s="197">
        <f t="shared" si="119"/>
        <v>0</v>
      </c>
      <c r="AK31" s="198">
        <f t="shared" si="59"/>
        <v>0</v>
      </c>
      <c r="AL31" s="197">
        <f t="shared" ref="AL31:AM31" si="120">AL47+AL144+AL185+AL246</f>
        <v>0</v>
      </c>
      <c r="AM31" s="197">
        <f t="shared" si="120"/>
        <v>0</v>
      </c>
      <c r="AN31" s="198">
        <f t="shared" si="60"/>
        <v>0</v>
      </c>
      <c r="AO31" s="197">
        <f t="shared" ref="AO31:AP31" si="121">AO47+AO144+AO185+AO246</f>
        <v>0</v>
      </c>
      <c r="AP31" s="197">
        <f t="shared" si="121"/>
        <v>0</v>
      </c>
      <c r="AQ31" s="198">
        <f t="shared" si="61"/>
        <v>0</v>
      </c>
      <c r="AR31" s="361"/>
    </row>
    <row r="32" spans="1:44" s="96" customFormat="1" ht="30" customHeight="1">
      <c r="A32" s="410" t="s">
        <v>268</v>
      </c>
      <c r="B32" s="411"/>
      <c r="C32" s="411"/>
      <c r="D32" s="212" t="s">
        <v>41</v>
      </c>
      <c r="E32" s="195">
        <f t="shared" si="63"/>
        <v>221048.55767000001</v>
      </c>
      <c r="F32" s="195">
        <f t="shared" si="63"/>
        <v>111033.04307000001</v>
      </c>
      <c r="G32" s="182">
        <f t="shared" si="12"/>
        <v>50.230159490911284</v>
      </c>
      <c r="H32" s="195">
        <f>SUM(H33:H36)</f>
        <v>0</v>
      </c>
      <c r="I32" s="195">
        <f>SUM(I33:I36)</f>
        <v>0</v>
      </c>
      <c r="J32" s="196">
        <f t="shared" si="62"/>
        <v>0</v>
      </c>
      <c r="K32" s="195">
        <f>SUM(K33:K36)</f>
        <v>2870.2910000000002</v>
      </c>
      <c r="L32" s="195">
        <f>SUM(L33:L36)</f>
        <v>2870.2910000000002</v>
      </c>
      <c r="M32" s="196">
        <f t="shared" si="51"/>
        <v>100</v>
      </c>
      <c r="N32" s="195">
        <f>SUM(N33:N36)</f>
        <v>60</v>
      </c>
      <c r="O32" s="195">
        <f>SUM(O33:O36)</f>
        <v>60</v>
      </c>
      <c r="P32" s="196">
        <f t="shared" si="52"/>
        <v>100</v>
      </c>
      <c r="Q32" s="195">
        <f>SUM(Q33:Q36)</f>
        <v>1226.6102599999999</v>
      </c>
      <c r="R32" s="195">
        <f>SUM(R33:R36)</f>
        <v>1226.6102599999999</v>
      </c>
      <c r="S32" s="196">
        <f t="shared" si="53"/>
        <v>100</v>
      </c>
      <c r="T32" s="195">
        <f>SUM(T33:T36)</f>
        <v>10089.505300000001</v>
      </c>
      <c r="U32" s="195">
        <f>SUM(U33:U36)</f>
        <v>10089.505300000001</v>
      </c>
      <c r="V32" s="196">
        <f t="shared" si="54"/>
        <v>100</v>
      </c>
      <c r="W32" s="195">
        <f>SUM(W33:W36)</f>
        <v>17967.923640000001</v>
      </c>
      <c r="X32" s="195">
        <f>SUM(X33:X36)</f>
        <v>17967.923640000001</v>
      </c>
      <c r="Y32" s="196">
        <f t="shared" si="55"/>
        <v>100</v>
      </c>
      <c r="Z32" s="195">
        <f>SUM(Z33:Z36)</f>
        <v>39797.697840000001</v>
      </c>
      <c r="AA32" s="195">
        <f>SUM(AA33:AA36)</f>
        <v>32992.373570000003</v>
      </c>
      <c r="AB32" s="196">
        <f t="shared" si="56"/>
        <v>82.900206194439519</v>
      </c>
      <c r="AC32" s="195">
        <f>SUM(AC33:AC36)</f>
        <v>16220.680620000001</v>
      </c>
      <c r="AD32" s="195">
        <f>SUM(AD33:AD36)</f>
        <v>12767.97762</v>
      </c>
      <c r="AE32" s="196">
        <f t="shared" si="57"/>
        <v>78.714191587356453</v>
      </c>
      <c r="AF32" s="195">
        <f>SUM(AF33:AF36)</f>
        <v>33065.114540000002</v>
      </c>
      <c r="AG32" s="195">
        <f>SUM(AG33:AG36)</f>
        <v>33058.361680000002</v>
      </c>
      <c r="AH32" s="196">
        <f t="shared" si="58"/>
        <v>99.979577085717239</v>
      </c>
      <c r="AI32" s="195">
        <f>SUM(AI33:AI36)</f>
        <v>21721.937999999998</v>
      </c>
      <c r="AJ32" s="195">
        <f>SUM(AJ33:AJ36)</f>
        <v>0</v>
      </c>
      <c r="AK32" s="196">
        <f t="shared" si="59"/>
        <v>0</v>
      </c>
      <c r="AL32" s="195">
        <f>SUM(AL33:AL36)</f>
        <v>18894.27579</v>
      </c>
      <c r="AM32" s="195">
        <f>SUM(AM33:AM36)</f>
        <v>0</v>
      </c>
      <c r="AN32" s="196">
        <f t="shared" si="60"/>
        <v>0</v>
      </c>
      <c r="AO32" s="195">
        <f>SUM(AO33:AO36)</f>
        <v>59134.520680000001</v>
      </c>
      <c r="AP32" s="195">
        <f>SUM(AP33:AP36)</f>
        <v>0</v>
      </c>
      <c r="AQ32" s="196">
        <f t="shared" si="61"/>
        <v>0</v>
      </c>
      <c r="AR32" s="418"/>
    </row>
    <row r="33" spans="1:44" ht="37.5" customHeight="1">
      <c r="A33" s="411"/>
      <c r="B33" s="411"/>
      <c r="C33" s="411"/>
      <c r="D33" s="115" t="s">
        <v>37</v>
      </c>
      <c r="E33" s="197">
        <f t="shared" si="63"/>
        <v>7035</v>
      </c>
      <c r="F33" s="197">
        <f t="shared" si="63"/>
        <v>7035</v>
      </c>
      <c r="G33" s="183">
        <f t="shared" si="12"/>
        <v>100</v>
      </c>
      <c r="H33" s="197">
        <f t="shared" ref="H33:I36" si="122">H54+H156+H207+H253+H329+H131</f>
        <v>0</v>
      </c>
      <c r="I33" s="197">
        <f t="shared" si="122"/>
        <v>0</v>
      </c>
      <c r="J33" s="198">
        <f t="shared" si="62"/>
        <v>0</v>
      </c>
      <c r="K33" s="197">
        <f>K54+K156+K207+K253+K329+K131</f>
        <v>0</v>
      </c>
      <c r="L33" s="197">
        <f>L54+L156+L207+L253+L329+L131</f>
        <v>0</v>
      </c>
      <c r="M33" s="198">
        <f t="shared" si="51"/>
        <v>0</v>
      </c>
      <c r="N33" s="197">
        <f>N54+N156+N207+N253+N329+N131</f>
        <v>0</v>
      </c>
      <c r="O33" s="197">
        <f>O54+O156+O207+O253+O329+O131</f>
        <v>0</v>
      </c>
      <c r="P33" s="198">
        <f t="shared" si="52"/>
        <v>0</v>
      </c>
      <c r="Q33" s="197">
        <f>Q54+Q156+Q207+Q253+Q329+Q131</f>
        <v>0</v>
      </c>
      <c r="R33" s="197">
        <f>R54+R156+R207+R253+R329+R131</f>
        <v>0</v>
      </c>
      <c r="S33" s="198">
        <f t="shared" si="53"/>
        <v>0</v>
      </c>
      <c r="T33" s="197">
        <f>T54+T156+T207+T253+T329+T131</f>
        <v>3479.5448200000001</v>
      </c>
      <c r="U33" s="197">
        <f>U54+U156+U207+U253+U329+U131</f>
        <v>3479.5448200000001</v>
      </c>
      <c r="V33" s="198">
        <f t="shared" si="54"/>
        <v>100</v>
      </c>
      <c r="W33" s="197">
        <f>W54+W156+W207+W253+W329+W131</f>
        <v>3196.9577600000002</v>
      </c>
      <c r="X33" s="197">
        <f>X54+X156+X207+X253+X329+X131</f>
        <v>3196.9577600000002</v>
      </c>
      <c r="Y33" s="198">
        <f t="shared" si="55"/>
        <v>100</v>
      </c>
      <c r="Z33" s="197">
        <f>Z54+Z156+Z207+Z253+Z329+Z131</f>
        <v>358.49741999999998</v>
      </c>
      <c r="AA33" s="197">
        <f>AA54+AA156+AA207+AA253+AA329+AA131</f>
        <v>358.49741999999998</v>
      </c>
      <c r="AB33" s="198">
        <f t="shared" si="56"/>
        <v>100</v>
      </c>
      <c r="AC33" s="197">
        <f>AC54+AC156+AC207+AC253+AC329+AC131</f>
        <v>0</v>
      </c>
      <c r="AD33" s="197">
        <f>AD54+AD156+AD207+AD253+AD329+AD131</f>
        <v>0</v>
      </c>
      <c r="AE33" s="198">
        <f t="shared" si="57"/>
        <v>0</v>
      </c>
      <c r="AF33" s="197">
        <f>AF54+AF156+AF207+AF253+AF329+AF131</f>
        <v>0</v>
      </c>
      <c r="AG33" s="197">
        <f>AG54+AG156+AG207+AG253+AG329+AG131</f>
        <v>0</v>
      </c>
      <c r="AH33" s="198">
        <f t="shared" si="58"/>
        <v>0</v>
      </c>
      <c r="AI33" s="197">
        <f>AI54+AI156+AI207+AI253+AI329+AI131</f>
        <v>0</v>
      </c>
      <c r="AJ33" s="197">
        <f>AJ54+AJ156+AJ207+AJ253+AJ329+AJ131</f>
        <v>0</v>
      </c>
      <c r="AK33" s="198">
        <f t="shared" si="59"/>
        <v>0</v>
      </c>
      <c r="AL33" s="197">
        <f>AL54+AL156+AL207+AL253+AL329+AL131</f>
        <v>0</v>
      </c>
      <c r="AM33" s="197">
        <f>AM54+AM156+AM207+AM253+AM329+AM131</f>
        <v>0</v>
      </c>
      <c r="AN33" s="198">
        <f t="shared" si="60"/>
        <v>0</v>
      </c>
      <c r="AO33" s="197">
        <f>AO54+AO156+AO207+AO253+AO329+AO131</f>
        <v>0</v>
      </c>
      <c r="AP33" s="197">
        <f>AP54+AP156+AP207+AP253+AP329+AP131</f>
        <v>0</v>
      </c>
      <c r="AQ33" s="197">
        <f>AQ54+AQ156+AQ207+AQ253+AQ329+AQ131</f>
        <v>0</v>
      </c>
      <c r="AR33" s="418"/>
    </row>
    <row r="34" spans="1:44" ht="51" customHeight="1">
      <c r="A34" s="411"/>
      <c r="B34" s="411"/>
      <c r="C34" s="411"/>
      <c r="D34" s="115" t="s">
        <v>2</v>
      </c>
      <c r="E34" s="197">
        <f t="shared" si="63"/>
        <v>8598.4</v>
      </c>
      <c r="F34" s="197">
        <f t="shared" si="63"/>
        <v>8598.4</v>
      </c>
      <c r="G34" s="183">
        <f t="shared" si="12"/>
        <v>100</v>
      </c>
      <c r="H34" s="197">
        <f t="shared" si="122"/>
        <v>0</v>
      </c>
      <c r="I34" s="197">
        <f t="shared" si="122"/>
        <v>0</v>
      </c>
      <c r="J34" s="198">
        <f t="shared" si="62"/>
        <v>0</v>
      </c>
      <c r="K34" s="197">
        <f t="shared" ref="K34:L34" si="123">K55+K157+K208+K254+K330+K132</f>
        <v>0</v>
      </c>
      <c r="L34" s="197">
        <f t="shared" si="123"/>
        <v>0</v>
      </c>
      <c r="M34" s="198">
        <f t="shared" si="51"/>
        <v>0</v>
      </c>
      <c r="N34" s="197">
        <f t="shared" ref="N34:O34" si="124">N55+N157+N208+N254+N330+N132</f>
        <v>0</v>
      </c>
      <c r="O34" s="197">
        <f t="shared" si="124"/>
        <v>0</v>
      </c>
      <c r="P34" s="198">
        <f t="shared" si="52"/>
        <v>0</v>
      </c>
      <c r="Q34" s="197">
        <f t="shared" ref="Q34:R34" si="125">Q55+Q157+Q208+Q254+Q330+Q132</f>
        <v>0</v>
      </c>
      <c r="R34" s="197">
        <f t="shared" si="125"/>
        <v>0</v>
      </c>
      <c r="S34" s="198">
        <f t="shared" si="53"/>
        <v>0</v>
      </c>
      <c r="T34" s="197">
        <f t="shared" ref="T34:U34" si="126">T55+T157+T208+T254+T330+T132</f>
        <v>4252.8099599999996</v>
      </c>
      <c r="U34" s="197">
        <f t="shared" si="126"/>
        <v>4252.8099599999996</v>
      </c>
      <c r="V34" s="198">
        <f t="shared" si="54"/>
        <v>100</v>
      </c>
      <c r="W34" s="197">
        <f t="shared" ref="W34:X34" si="127">W55+W157+W208+W254+W330+W132</f>
        <v>3907.4231099999997</v>
      </c>
      <c r="X34" s="197">
        <f t="shared" si="127"/>
        <v>3907.4231099999997</v>
      </c>
      <c r="Y34" s="198">
        <f t="shared" si="55"/>
        <v>100</v>
      </c>
      <c r="Z34" s="197">
        <f t="shared" ref="Z34:AA34" si="128">Z55+Z157+Z208+Z254+Z330+Z132</f>
        <v>438.16692999999998</v>
      </c>
      <c r="AA34" s="197">
        <f t="shared" si="128"/>
        <v>438.16692999999998</v>
      </c>
      <c r="AB34" s="198">
        <f t="shared" si="56"/>
        <v>100</v>
      </c>
      <c r="AC34" s="197">
        <f t="shared" ref="AC34:AD34" si="129">AC55+AC157+AC208+AC254+AC330+AC132</f>
        <v>0</v>
      </c>
      <c r="AD34" s="197">
        <f t="shared" si="129"/>
        <v>0</v>
      </c>
      <c r="AE34" s="198">
        <f t="shared" si="57"/>
        <v>0</v>
      </c>
      <c r="AF34" s="197">
        <f t="shared" ref="AF34:AG34" si="130">AF55+AF157+AF208+AF254+AF330+AF132</f>
        <v>0</v>
      </c>
      <c r="AG34" s="197">
        <f t="shared" si="130"/>
        <v>0</v>
      </c>
      <c r="AH34" s="198">
        <f t="shared" si="58"/>
        <v>0</v>
      </c>
      <c r="AI34" s="197">
        <f t="shared" ref="AI34:AJ34" si="131">AI55+AI157+AI208+AI254+AI330+AI132</f>
        <v>0</v>
      </c>
      <c r="AJ34" s="197">
        <f t="shared" si="131"/>
        <v>0</v>
      </c>
      <c r="AK34" s="198">
        <f t="shared" si="59"/>
        <v>0</v>
      </c>
      <c r="AL34" s="197">
        <f t="shared" ref="AL34:AM34" si="132">AL55+AL157+AL208+AL254+AL330+AL132</f>
        <v>0</v>
      </c>
      <c r="AM34" s="197">
        <f t="shared" si="132"/>
        <v>0</v>
      </c>
      <c r="AN34" s="198">
        <f t="shared" si="60"/>
        <v>0</v>
      </c>
      <c r="AO34" s="197">
        <f t="shared" ref="AO34:AQ34" si="133">AO55+AO157+AO208+AO254+AO330+AO132</f>
        <v>0</v>
      </c>
      <c r="AP34" s="197">
        <f t="shared" si="133"/>
        <v>0</v>
      </c>
      <c r="AQ34" s="197">
        <f t="shared" si="133"/>
        <v>0</v>
      </c>
      <c r="AR34" s="418"/>
    </row>
    <row r="35" spans="1:44" ht="30" customHeight="1">
      <c r="A35" s="411"/>
      <c r="B35" s="411"/>
      <c r="C35" s="411"/>
      <c r="D35" s="115" t="s">
        <v>43</v>
      </c>
      <c r="E35" s="197">
        <f t="shared" si="63"/>
        <v>205415.15767000004</v>
      </c>
      <c r="F35" s="197">
        <f t="shared" si="63"/>
        <v>95399.643069999991</v>
      </c>
      <c r="G35" s="183">
        <f t="shared" si="12"/>
        <v>46.442358077226096</v>
      </c>
      <c r="H35" s="197">
        <f t="shared" si="122"/>
        <v>0</v>
      </c>
      <c r="I35" s="197">
        <f t="shared" si="122"/>
        <v>0</v>
      </c>
      <c r="J35" s="198">
        <f t="shared" si="62"/>
        <v>0</v>
      </c>
      <c r="K35" s="197">
        <f t="shared" ref="K35:L35" si="134">K56+K158+K209+K255+K331+K133</f>
        <v>2870.2910000000002</v>
      </c>
      <c r="L35" s="197">
        <f t="shared" si="134"/>
        <v>2870.2910000000002</v>
      </c>
      <c r="M35" s="198">
        <f t="shared" si="51"/>
        <v>100</v>
      </c>
      <c r="N35" s="197">
        <f t="shared" ref="N35:O35" si="135">N56+N158+N209+N255+N331+N133</f>
        <v>60</v>
      </c>
      <c r="O35" s="197">
        <f t="shared" si="135"/>
        <v>60</v>
      </c>
      <c r="P35" s="198">
        <f t="shared" si="52"/>
        <v>100</v>
      </c>
      <c r="Q35" s="197">
        <f t="shared" ref="Q35:R35" si="136">Q56+Q158+Q209+Q255+Q331+Q133</f>
        <v>1226.6102599999999</v>
      </c>
      <c r="R35" s="197">
        <f t="shared" si="136"/>
        <v>1226.6102599999999</v>
      </c>
      <c r="S35" s="198">
        <f t="shared" si="53"/>
        <v>100</v>
      </c>
      <c r="T35" s="197">
        <f t="shared" ref="T35:U35" si="137">T56+T158+T209+T255+T331+T133</f>
        <v>2357.1505200000001</v>
      </c>
      <c r="U35" s="197">
        <f t="shared" si="137"/>
        <v>2357.1505200000001</v>
      </c>
      <c r="V35" s="198">
        <f t="shared" si="54"/>
        <v>100</v>
      </c>
      <c r="W35" s="197">
        <f t="shared" ref="W35:X35" si="138">W56+W158+W209+W255+W331+W133</f>
        <v>10863.54277</v>
      </c>
      <c r="X35" s="197">
        <f t="shared" si="138"/>
        <v>10863.54277</v>
      </c>
      <c r="Y35" s="198">
        <f t="shared" si="55"/>
        <v>100</v>
      </c>
      <c r="Z35" s="197">
        <f t="shared" ref="Z35:AA35" si="139">Z56+Z158+Z209+Z255+Z331+Z133</f>
        <v>39001.033490000002</v>
      </c>
      <c r="AA35" s="197">
        <f t="shared" si="139"/>
        <v>32195.709220000001</v>
      </c>
      <c r="AB35" s="198">
        <f t="shared" si="56"/>
        <v>82.550912986075332</v>
      </c>
      <c r="AC35" s="197">
        <f t="shared" ref="AC35:AD35" si="140">AC56+AC158+AC209+AC255+AC331+AC133</f>
        <v>16220.680620000001</v>
      </c>
      <c r="AD35" s="197">
        <f t="shared" si="140"/>
        <v>12767.97762</v>
      </c>
      <c r="AE35" s="198">
        <f t="shared" si="57"/>
        <v>78.714191587356453</v>
      </c>
      <c r="AF35" s="197">
        <f t="shared" ref="AF35:AG35" si="141">AF56+AF158+AF209+AF255+AF331+AF133</f>
        <v>33065.114540000002</v>
      </c>
      <c r="AG35" s="197">
        <f t="shared" si="141"/>
        <v>33058.361680000002</v>
      </c>
      <c r="AH35" s="198">
        <f t="shared" si="58"/>
        <v>99.979577085717239</v>
      </c>
      <c r="AI35" s="197">
        <f t="shared" ref="AI35:AJ35" si="142">AI56+AI158+AI209+AI255+AI331+AI133</f>
        <v>21721.937999999998</v>
      </c>
      <c r="AJ35" s="197">
        <f t="shared" si="142"/>
        <v>0</v>
      </c>
      <c r="AK35" s="198">
        <f t="shared" si="59"/>
        <v>0</v>
      </c>
      <c r="AL35" s="197">
        <f t="shared" ref="AL35:AM35" si="143">AL56+AL158+AL209+AL255+AL331+AL133</f>
        <v>18894.27579</v>
      </c>
      <c r="AM35" s="197">
        <f t="shared" si="143"/>
        <v>0</v>
      </c>
      <c r="AN35" s="198">
        <f t="shared" si="60"/>
        <v>0</v>
      </c>
      <c r="AO35" s="197">
        <f t="shared" ref="AO35:AQ35" si="144">AO56+AO158+AO209+AO255+AO331+AO133</f>
        <v>59134.520680000001</v>
      </c>
      <c r="AP35" s="197">
        <f t="shared" si="144"/>
        <v>0</v>
      </c>
      <c r="AQ35" s="197">
        <f t="shared" si="144"/>
        <v>0</v>
      </c>
      <c r="AR35" s="418"/>
    </row>
    <row r="36" spans="1:44" ht="30" customHeight="1">
      <c r="A36" s="411"/>
      <c r="B36" s="411"/>
      <c r="C36" s="411"/>
      <c r="D36" s="179" t="s">
        <v>263</v>
      </c>
      <c r="E36" s="197">
        <f t="shared" si="63"/>
        <v>0</v>
      </c>
      <c r="F36" s="197">
        <f t="shared" si="63"/>
        <v>0</v>
      </c>
      <c r="G36" s="183">
        <f t="shared" si="12"/>
        <v>0</v>
      </c>
      <c r="H36" s="197">
        <f t="shared" si="122"/>
        <v>0</v>
      </c>
      <c r="I36" s="197">
        <f t="shared" si="122"/>
        <v>0</v>
      </c>
      <c r="J36" s="198">
        <f t="shared" si="62"/>
        <v>0</v>
      </c>
      <c r="K36" s="197">
        <f t="shared" ref="K36:L36" si="145">K57+K159+K210+K256+K332+K134</f>
        <v>0</v>
      </c>
      <c r="L36" s="197">
        <f t="shared" si="145"/>
        <v>0</v>
      </c>
      <c r="M36" s="198">
        <f t="shared" si="51"/>
        <v>0</v>
      </c>
      <c r="N36" s="197">
        <f t="shared" ref="N36:O36" si="146">N57+N159+N210+N256+N332+N134</f>
        <v>0</v>
      </c>
      <c r="O36" s="197">
        <f t="shared" si="146"/>
        <v>0</v>
      </c>
      <c r="P36" s="198">
        <f t="shared" si="52"/>
        <v>0</v>
      </c>
      <c r="Q36" s="197">
        <f t="shared" ref="Q36:R36" si="147">Q57+Q159+Q210+Q256+Q332+Q134</f>
        <v>0</v>
      </c>
      <c r="R36" s="197">
        <f t="shared" si="147"/>
        <v>0</v>
      </c>
      <c r="S36" s="198">
        <f t="shared" si="53"/>
        <v>0</v>
      </c>
      <c r="T36" s="197">
        <f t="shared" ref="T36:U36" si="148">T57+T159+T210+T256+T332+T134</f>
        <v>0</v>
      </c>
      <c r="U36" s="197">
        <f t="shared" si="148"/>
        <v>0</v>
      </c>
      <c r="V36" s="198">
        <f t="shared" si="54"/>
        <v>0</v>
      </c>
      <c r="W36" s="197">
        <f t="shared" ref="W36:X36" si="149">W57+W159+W210+W256+W332+W134</f>
        <v>0</v>
      </c>
      <c r="X36" s="197">
        <f t="shared" si="149"/>
        <v>0</v>
      </c>
      <c r="Y36" s="198">
        <f t="shared" si="55"/>
        <v>0</v>
      </c>
      <c r="Z36" s="197">
        <f t="shared" ref="Z36:AA36" si="150">Z57+Z159+Z210+Z256+Z332+Z134</f>
        <v>0</v>
      </c>
      <c r="AA36" s="197">
        <f t="shared" si="150"/>
        <v>0</v>
      </c>
      <c r="AB36" s="198">
        <f t="shared" si="56"/>
        <v>0</v>
      </c>
      <c r="AC36" s="197">
        <f t="shared" ref="AC36:AD36" si="151">AC57+AC159+AC210+AC256+AC332+AC134</f>
        <v>0</v>
      </c>
      <c r="AD36" s="197">
        <f t="shared" si="151"/>
        <v>0</v>
      </c>
      <c r="AE36" s="198">
        <f t="shared" si="57"/>
        <v>0</v>
      </c>
      <c r="AF36" s="197">
        <f t="shared" ref="AF36:AG36" si="152">AF57+AF159+AF210+AF256+AF332+AF134</f>
        <v>0</v>
      </c>
      <c r="AG36" s="197">
        <f t="shared" si="152"/>
        <v>0</v>
      </c>
      <c r="AH36" s="198">
        <f t="shared" si="58"/>
        <v>0</v>
      </c>
      <c r="AI36" s="197">
        <f t="shared" ref="AI36:AJ36" si="153">AI57+AI159+AI210+AI256+AI332+AI134</f>
        <v>0</v>
      </c>
      <c r="AJ36" s="197">
        <f t="shared" si="153"/>
        <v>0</v>
      </c>
      <c r="AK36" s="198">
        <f t="shared" si="59"/>
        <v>0</v>
      </c>
      <c r="AL36" s="197">
        <f t="shared" ref="AL36:AM36" si="154">AL57+AL159+AL210+AL256+AL332+AL134</f>
        <v>0</v>
      </c>
      <c r="AM36" s="197">
        <f t="shared" si="154"/>
        <v>0</v>
      </c>
      <c r="AN36" s="198">
        <f t="shared" si="60"/>
        <v>0</v>
      </c>
      <c r="AO36" s="197">
        <f t="shared" ref="AO36:AQ36" si="155">AO57+AO159+AO210+AO256+AO332+AO134</f>
        <v>0</v>
      </c>
      <c r="AP36" s="197">
        <f t="shared" si="155"/>
        <v>0</v>
      </c>
      <c r="AQ36" s="197">
        <f t="shared" si="155"/>
        <v>0</v>
      </c>
      <c r="AR36" s="418"/>
    </row>
    <row r="37" spans="1:44" ht="30" customHeight="1">
      <c r="A37" s="427" t="s">
        <v>267</v>
      </c>
      <c r="B37" s="428"/>
      <c r="C37" s="429"/>
      <c r="D37" s="213" t="s">
        <v>41</v>
      </c>
      <c r="E37" s="195">
        <f t="shared" si="63"/>
        <v>55222.123449999999</v>
      </c>
      <c r="F37" s="195">
        <f t="shared" si="63"/>
        <v>35692.523450000001</v>
      </c>
      <c r="G37" s="275">
        <f t="shared" si="12"/>
        <v>64.634463907055718</v>
      </c>
      <c r="H37" s="195">
        <f t="shared" ref="H37" si="156">SUM(H38:H41)</f>
        <v>1860.5045399999999</v>
      </c>
      <c r="I37" s="195">
        <f t="shared" ref="I37" si="157">SUM(I38:I41)</f>
        <v>1860.5045399999999</v>
      </c>
      <c r="J37" s="195">
        <f t="shared" ref="J37" si="158">SUM(J38:J41)</f>
        <v>100</v>
      </c>
      <c r="K37" s="195">
        <f t="shared" ref="K37" si="159">SUM(K38:K41)</f>
        <v>3995.9038799999998</v>
      </c>
      <c r="L37" s="195">
        <f t="shared" ref="L37" si="160">SUM(L38:L41)</f>
        <v>3995.9038799999998</v>
      </c>
      <c r="M37" s="195">
        <f t="shared" ref="M37" si="161">SUM(M38:M41)</f>
        <v>100</v>
      </c>
      <c r="N37" s="195">
        <f t="shared" ref="N37" si="162">SUM(N38:N41)</f>
        <v>4302.0131000000001</v>
      </c>
      <c r="O37" s="195">
        <f t="shared" ref="O37" si="163">SUM(O38:O41)</f>
        <v>4302.0131000000001</v>
      </c>
      <c r="P37" s="195">
        <f t="shared" ref="P37" si="164">SUM(P38:P41)</f>
        <v>100</v>
      </c>
      <c r="Q37" s="195">
        <f t="shared" ref="Q37" si="165">SUM(Q38:Q41)</f>
        <v>3729.928460000001</v>
      </c>
      <c r="R37" s="195">
        <f t="shared" ref="R37" si="166">SUM(R38:R41)</f>
        <v>3729.9284600000001</v>
      </c>
      <c r="S37" s="195">
        <f t="shared" ref="S37" si="167">SUM(S38:S41)</f>
        <v>99.999999999999972</v>
      </c>
      <c r="T37" s="195">
        <f t="shared" ref="T37" si="168">SUM(T38:T41)</f>
        <v>4736.4688799999985</v>
      </c>
      <c r="U37" s="195">
        <f t="shared" ref="U37" si="169">SUM(U38:U41)</f>
        <v>4736.4688800000004</v>
      </c>
      <c r="V37" s="195">
        <f t="shared" ref="V37" si="170">SUM(V38:V41)</f>
        <v>100.00000000000004</v>
      </c>
      <c r="W37" s="195">
        <f t="shared" ref="W37" si="171">SUM(W38:W41)</f>
        <v>4447.9315100000003</v>
      </c>
      <c r="X37" s="195">
        <f t="shared" ref="X37" si="172">SUM(X38:X41)</f>
        <v>4447.9315100000022</v>
      </c>
      <c r="Y37" s="195">
        <f t="shared" ref="Y37" si="173">SUM(Y38:Y41)</f>
        <v>100.00000000000004</v>
      </c>
      <c r="Z37" s="195">
        <f t="shared" ref="Z37" si="174">SUM(Z38:Z41)</f>
        <v>4966.5117499999997</v>
      </c>
      <c r="AA37" s="195">
        <f t="shared" ref="AA37" si="175">SUM(AA38:AA41)</f>
        <v>4966.5117499999997</v>
      </c>
      <c r="AB37" s="195">
        <f t="shared" ref="AB37" si="176">SUM(AB38:AB41)</f>
        <v>100</v>
      </c>
      <c r="AC37" s="195">
        <f t="shared" ref="AC37" si="177">SUM(AC38:AC41)</f>
        <v>4110.3999999999996</v>
      </c>
      <c r="AD37" s="195">
        <f t="shared" ref="AD37" si="178">SUM(AD38:AD41)</f>
        <v>4110.3999999999996</v>
      </c>
      <c r="AE37" s="195">
        <f t="shared" ref="AE37" si="179">SUM(AE38:AE41)</f>
        <v>100</v>
      </c>
      <c r="AF37" s="195">
        <f t="shared" ref="AF37" si="180">SUM(AF38:AF41)</f>
        <v>3542.8613300000002</v>
      </c>
      <c r="AG37" s="195">
        <f t="shared" ref="AG37" si="181">SUM(AG38:AG41)</f>
        <v>3542.8613300000002</v>
      </c>
      <c r="AH37" s="195">
        <f t="shared" ref="AH37" si="182">SUM(AH38:AH41)</f>
        <v>100</v>
      </c>
      <c r="AI37" s="195">
        <f t="shared" ref="AI37" si="183">SUM(AI38:AI41)</f>
        <v>6500</v>
      </c>
      <c r="AJ37" s="195">
        <f t="shared" ref="AJ37" si="184">SUM(AJ38:AJ41)</f>
        <v>0</v>
      </c>
      <c r="AK37" s="195">
        <f t="shared" ref="AK37" si="185">SUM(AK38:AK41)</f>
        <v>0</v>
      </c>
      <c r="AL37" s="195">
        <f t="shared" ref="AL37" si="186">SUM(AL38:AL41)</f>
        <v>6957.2</v>
      </c>
      <c r="AM37" s="195">
        <f t="shared" ref="AM37" si="187">SUM(AM38:AM41)</f>
        <v>0</v>
      </c>
      <c r="AN37" s="195">
        <f t="shared" ref="AN37" si="188">SUM(AN38:AN41)</f>
        <v>0</v>
      </c>
      <c r="AO37" s="195">
        <f t="shared" ref="AO37" si="189">SUM(AO38:AO41)</f>
        <v>6072.4</v>
      </c>
      <c r="AP37" s="195">
        <f t="shared" ref="AP37" si="190">SUM(AP38:AP41)</f>
        <v>0</v>
      </c>
      <c r="AQ37" s="195">
        <f t="shared" ref="AQ37" si="191">SUM(AQ38:AQ41)</f>
        <v>0</v>
      </c>
      <c r="AR37" s="419"/>
    </row>
    <row r="38" spans="1:44" ht="39.75" customHeight="1">
      <c r="A38" s="427"/>
      <c r="B38" s="428"/>
      <c r="C38" s="429"/>
      <c r="D38" s="115" t="s">
        <v>37</v>
      </c>
      <c r="E38" s="197">
        <f t="shared" si="63"/>
        <v>0</v>
      </c>
      <c r="F38" s="197">
        <f t="shared" si="63"/>
        <v>0</v>
      </c>
      <c r="G38" s="276">
        <f t="shared" si="12"/>
        <v>0</v>
      </c>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420"/>
    </row>
    <row r="39" spans="1:44" ht="54.75" customHeight="1">
      <c r="A39" s="427"/>
      <c r="B39" s="428"/>
      <c r="C39" s="429"/>
      <c r="D39" s="115" t="s">
        <v>2</v>
      </c>
      <c r="E39" s="197">
        <f t="shared" si="63"/>
        <v>0</v>
      </c>
      <c r="F39" s="197">
        <f t="shared" si="63"/>
        <v>0</v>
      </c>
      <c r="G39" s="276">
        <f t="shared" si="12"/>
        <v>0</v>
      </c>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420"/>
    </row>
    <row r="40" spans="1:44" ht="30" customHeight="1">
      <c r="A40" s="427"/>
      <c r="B40" s="428"/>
      <c r="C40" s="429"/>
      <c r="D40" s="296" t="s">
        <v>43</v>
      </c>
      <c r="E40" s="197">
        <f>H40+K40+N40+Q40+T40+W40+Z40+AC40+AF40+AI40+AL40+AO40</f>
        <v>55222.123449999999</v>
      </c>
      <c r="F40" s="197">
        <f t="shared" si="63"/>
        <v>35692.523450000001</v>
      </c>
      <c r="G40" s="276">
        <f t="shared" si="12"/>
        <v>64.634463907055718</v>
      </c>
      <c r="H40" s="197">
        <f>H480</f>
        <v>1860.5045399999999</v>
      </c>
      <c r="I40" s="197">
        <f>I480</f>
        <v>1860.5045399999999</v>
      </c>
      <c r="J40" s="197">
        <f t="shared" ref="J40:AQ40" si="192">J482</f>
        <v>100</v>
      </c>
      <c r="K40" s="197">
        <f>K480</f>
        <v>3995.9038799999998</v>
      </c>
      <c r="L40" s="197">
        <f>L480</f>
        <v>3995.9038799999998</v>
      </c>
      <c r="M40" s="197">
        <f t="shared" si="192"/>
        <v>100</v>
      </c>
      <c r="N40" s="197">
        <f>N480</f>
        <v>4302.0131000000001</v>
      </c>
      <c r="O40" s="197">
        <f>O480</f>
        <v>4302.0131000000001</v>
      </c>
      <c r="P40" s="197">
        <f t="shared" si="192"/>
        <v>100</v>
      </c>
      <c r="Q40" s="197">
        <f>Q480</f>
        <v>3729.928460000001</v>
      </c>
      <c r="R40" s="197">
        <f>R480</f>
        <v>3729.9284600000001</v>
      </c>
      <c r="S40" s="197">
        <f t="shared" si="192"/>
        <v>99.999999999999972</v>
      </c>
      <c r="T40" s="197">
        <f>T480</f>
        <v>4736.4688799999985</v>
      </c>
      <c r="U40" s="197">
        <f>U480</f>
        <v>4736.4688800000004</v>
      </c>
      <c r="V40" s="197">
        <f t="shared" si="192"/>
        <v>100.00000000000004</v>
      </c>
      <c r="W40" s="197">
        <f>W480</f>
        <v>4447.9315100000003</v>
      </c>
      <c r="X40" s="197">
        <f>X480</f>
        <v>4447.9315100000022</v>
      </c>
      <c r="Y40" s="197">
        <f t="shared" si="192"/>
        <v>100.00000000000004</v>
      </c>
      <c r="Z40" s="197">
        <f>Z480</f>
        <v>4966.5117499999997</v>
      </c>
      <c r="AA40" s="197">
        <f>AA480</f>
        <v>4966.5117499999997</v>
      </c>
      <c r="AB40" s="197">
        <f t="shared" si="192"/>
        <v>100</v>
      </c>
      <c r="AC40" s="197">
        <f>AC480</f>
        <v>4110.3999999999996</v>
      </c>
      <c r="AD40" s="197">
        <f>AD480</f>
        <v>4110.3999999999996</v>
      </c>
      <c r="AE40" s="197">
        <f t="shared" si="192"/>
        <v>100</v>
      </c>
      <c r="AF40" s="197">
        <f>AF480</f>
        <v>3542.8613300000002</v>
      </c>
      <c r="AG40" s="197">
        <f>AG480</f>
        <v>3542.8613300000002</v>
      </c>
      <c r="AH40" s="197">
        <f t="shared" si="192"/>
        <v>100</v>
      </c>
      <c r="AI40" s="197">
        <f>AI480</f>
        <v>6500</v>
      </c>
      <c r="AJ40" s="197">
        <f>AJ480</f>
        <v>0</v>
      </c>
      <c r="AK40" s="197">
        <f t="shared" si="192"/>
        <v>0</v>
      </c>
      <c r="AL40" s="197">
        <f>AL480</f>
        <v>6957.2</v>
      </c>
      <c r="AM40" s="197">
        <f>AM480</f>
        <v>0</v>
      </c>
      <c r="AN40" s="197">
        <f t="shared" si="192"/>
        <v>0</v>
      </c>
      <c r="AO40" s="197">
        <f>AO480</f>
        <v>6072.4</v>
      </c>
      <c r="AP40" s="197">
        <f>AP480</f>
        <v>0</v>
      </c>
      <c r="AQ40" s="197">
        <f t="shared" si="192"/>
        <v>0</v>
      </c>
      <c r="AR40" s="420"/>
    </row>
    <row r="41" spans="1:44" ht="30" customHeight="1">
      <c r="A41" s="430"/>
      <c r="B41" s="431"/>
      <c r="C41" s="432"/>
      <c r="D41" s="116" t="s">
        <v>263</v>
      </c>
      <c r="E41" s="197" t="s">
        <v>359</v>
      </c>
      <c r="F41" s="197">
        <f t="shared" si="63"/>
        <v>0</v>
      </c>
      <c r="G41" s="276">
        <f t="shared" si="12"/>
        <v>0</v>
      </c>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421"/>
    </row>
    <row r="42" spans="1:44" s="101" customFormat="1">
      <c r="A42" s="414" t="s">
        <v>326</v>
      </c>
      <c r="B42" s="415"/>
      <c r="C42" s="415"/>
      <c r="D42" s="415"/>
      <c r="E42" s="415"/>
      <c r="F42" s="415"/>
      <c r="G42" s="415"/>
      <c r="H42" s="415"/>
      <c r="I42" s="415"/>
      <c r="J42" s="415"/>
      <c r="K42" s="415"/>
      <c r="L42" s="415"/>
      <c r="M42" s="415"/>
      <c r="N42" s="415"/>
      <c r="O42" s="415"/>
      <c r="P42" s="415"/>
      <c r="Q42" s="415"/>
      <c r="R42" s="415"/>
      <c r="S42" s="415"/>
      <c r="T42" s="415"/>
      <c r="U42" s="415"/>
      <c r="V42" s="415"/>
      <c r="W42" s="415"/>
      <c r="X42" s="415"/>
      <c r="Y42" s="415"/>
      <c r="Z42" s="415"/>
      <c r="AA42" s="415"/>
      <c r="AB42" s="415"/>
      <c r="AC42" s="415"/>
      <c r="AD42" s="415"/>
      <c r="AE42" s="415"/>
      <c r="AF42" s="415"/>
      <c r="AG42" s="415"/>
      <c r="AH42" s="415"/>
      <c r="AI42" s="415"/>
      <c r="AJ42" s="415"/>
      <c r="AK42" s="415"/>
      <c r="AL42" s="415"/>
      <c r="AM42" s="415"/>
      <c r="AN42" s="415"/>
      <c r="AO42" s="415"/>
      <c r="AP42" s="415"/>
      <c r="AQ42" s="415"/>
      <c r="AR42" s="416"/>
    </row>
    <row r="43" spans="1:44" ht="23.25" customHeight="1">
      <c r="A43" s="402" t="s">
        <v>1</v>
      </c>
      <c r="B43" s="400" t="s">
        <v>346</v>
      </c>
      <c r="C43" s="408" t="s">
        <v>435</v>
      </c>
      <c r="D43" s="180" t="s">
        <v>41</v>
      </c>
      <c r="E43" s="195">
        <f>H43+K43+N43+Q43+T43+W43+Z43+AC43+AF43+AI43+AL43+AO43</f>
        <v>9395.3688700000002</v>
      </c>
      <c r="F43" s="195">
        <f>I43+L43+O43+R43+U43+X43+AA43+AD43+AG43+AJ43+AM43+AP43</f>
        <v>9358.9333100000003</v>
      </c>
      <c r="G43" s="182">
        <f>IF(F43,F43/E43*100,0)</f>
        <v>99.612196599152796</v>
      </c>
      <c r="H43" s="181">
        <f>SUM(H44:H47)</f>
        <v>0</v>
      </c>
      <c r="I43" s="181">
        <f>SUM(I44:I47)</f>
        <v>0</v>
      </c>
      <c r="J43" s="182">
        <f>IF(I43,I43/H43*100,0)</f>
        <v>0</v>
      </c>
      <c r="K43" s="181">
        <f t="shared" ref="K43:L43" si="193">SUM(K44:K47)</f>
        <v>0</v>
      </c>
      <c r="L43" s="181">
        <f t="shared" si="193"/>
        <v>0</v>
      </c>
      <c r="M43" s="182">
        <f t="shared" ref="M43:M47" si="194">IF(L43,L43/K43*100,0)</f>
        <v>0</v>
      </c>
      <c r="N43" s="181">
        <f t="shared" ref="N43:O43" si="195">SUM(N44:N47)</f>
        <v>0</v>
      </c>
      <c r="O43" s="181">
        <f t="shared" si="195"/>
        <v>0</v>
      </c>
      <c r="P43" s="182">
        <f t="shared" ref="P43:P47" si="196">IF(O43,O43/N43*100,0)</f>
        <v>0</v>
      </c>
      <c r="Q43" s="181">
        <f t="shared" ref="Q43:R43" si="197">SUM(Q44:Q47)</f>
        <v>0</v>
      </c>
      <c r="R43" s="181">
        <f t="shared" si="197"/>
        <v>0</v>
      </c>
      <c r="S43" s="182">
        <f t="shared" ref="S43:S47" si="198">IF(R43,R43/Q43*100,0)</f>
        <v>0</v>
      </c>
      <c r="T43" s="181">
        <f t="shared" ref="T43:U43" si="199">SUM(T44:T47)</f>
        <v>0</v>
      </c>
      <c r="U43" s="181">
        <f t="shared" si="199"/>
        <v>0</v>
      </c>
      <c r="V43" s="182">
        <f t="shared" ref="V43:V47" si="200">IF(U43,U43/T43*100,0)</f>
        <v>0</v>
      </c>
      <c r="W43" s="181">
        <f t="shared" ref="W43:X43" si="201">SUM(W44:W47)</f>
        <v>1222.4983500000001</v>
      </c>
      <c r="X43" s="181">
        <f t="shared" si="201"/>
        <v>1222.4983500000001</v>
      </c>
      <c r="Y43" s="182">
        <f t="shared" ref="Y43:Y47" si="202">IF(X43,X43/W43*100,0)</f>
        <v>100</v>
      </c>
      <c r="Z43" s="181">
        <f t="shared" ref="Z43:AA43" si="203">SUM(Z44:Z47)</f>
        <v>1424.1349600000001</v>
      </c>
      <c r="AA43" s="181">
        <f t="shared" si="203"/>
        <v>1424.1349600000001</v>
      </c>
      <c r="AB43" s="182">
        <f t="shared" ref="AB43:AB47" si="204">IF(AA43,AA43/Z43*100,0)</f>
        <v>100</v>
      </c>
      <c r="AC43" s="181">
        <f t="shared" ref="AC43:AD43" si="205">SUM(AC44:AC47)</f>
        <v>6712.3</v>
      </c>
      <c r="AD43" s="181">
        <f t="shared" si="205"/>
        <v>6712.3</v>
      </c>
      <c r="AE43" s="182">
        <f t="shared" ref="AE43:AE47" si="206">IF(AD43,AD43/AC43*100,0)</f>
        <v>100</v>
      </c>
      <c r="AF43" s="181">
        <f t="shared" ref="AF43:AG43" si="207">SUM(AF44:AF47)</f>
        <v>0</v>
      </c>
      <c r="AG43" s="181">
        <f t="shared" si="207"/>
        <v>0</v>
      </c>
      <c r="AH43" s="182">
        <f t="shared" ref="AH43:AH47" si="208">IF(AG43,AG43/AF43*100,0)</f>
        <v>0</v>
      </c>
      <c r="AI43" s="181">
        <f t="shared" ref="AI43:AJ43" si="209">SUM(AI44:AI47)</f>
        <v>0</v>
      </c>
      <c r="AJ43" s="181">
        <f t="shared" si="209"/>
        <v>0</v>
      </c>
      <c r="AK43" s="182">
        <f t="shared" ref="AK43:AK47" si="210">IF(AJ43,AJ43/AI43*100,0)</f>
        <v>0</v>
      </c>
      <c r="AL43" s="181">
        <f t="shared" ref="AL43:AM43" si="211">SUM(AL44:AL47)</f>
        <v>0</v>
      </c>
      <c r="AM43" s="181">
        <f t="shared" si="211"/>
        <v>0</v>
      </c>
      <c r="AN43" s="182">
        <f t="shared" ref="AN43:AN47" si="212">IF(AM43,AM43/AL43*100,0)</f>
        <v>0</v>
      </c>
      <c r="AO43" s="181">
        <f t="shared" ref="AO43:AP43" si="213">SUM(AO44:AO47)</f>
        <v>36.435560000000002</v>
      </c>
      <c r="AP43" s="181">
        <f t="shared" si="213"/>
        <v>0</v>
      </c>
      <c r="AQ43" s="182">
        <f t="shared" ref="AQ43:AQ47" si="214">IF(AP43,AP43/AO43*100,0)</f>
        <v>0</v>
      </c>
      <c r="AR43" s="406"/>
    </row>
    <row r="44" spans="1:44" ht="31.9" customHeight="1">
      <c r="A44" s="402"/>
      <c r="B44" s="359"/>
      <c r="C44" s="408"/>
      <c r="D44" s="187" t="s">
        <v>37</v>
      </c>
      <c r="E44" s="197">
        <f t="shared" ref="E44:F128" si="215">H44+K44+N44+Q44+T44+W44+Z44+AC44+AF44+AI44+AL44+AO44</f>
        <v>0</v>
      </c>
      <c r="F44" s="197">
        <f t="shared" si="215"/>
        <v>0</v>
      </c>
      <c r="G44" s="183">
        <f t="shared" ref="G44:G128" si="216">IF(F44,F44/E44*100,0)</f>
        <v>0</v>
      </c>
      <c r="H44" s="174">
        <f>H49</f>
        <v>0</v>
      </c>
      <c r="I44" s="174">
        <f>I49</f>
        <v>0</v>
      </c>
      <c r="J44" s="183">
        <f t="shared" ref="J44:J47" si="217">IF(I44,I44/H44*100,0)</f>
        <v>0</v>
      </c>
      <c r="K44" s="174">
        <f t="shared" ref="K44:L44" si="218">K49</f>
        <v>0</v>
      </c>
      <c r="L44" s="174">
        <f t="shared" si="218"/>
        <v>0</v>
      </c>
      <c r="M44" s="183">
        <f t="shared" si="194"/>
        <v>0</v>
      </c>
      <c r="N44" s="174">
        <f t="shared" ref="N44:O44" si="219">N49</f>
        <v>0</v>
      </c>
      <c r="O44" s="174">
        <f t="shared" si="219"/>
        <v>0</v>
      </c>
      <c r="P44" s="183">
        <f t="shared" si="196"/>
        <v>0</v>
      </c>
      <c r="Q44" s="174">
        <f t="shared" ref="Q44:R44" si="220">Q49</f>
        <v>0</v>
      </c>
      <c r="R44" s="174">
        <f t="shared" si="220"/>
        <v>0</v>
      </c>
      <c r="S44" s="183">
        <f t="shared" si="198"/>
        <v>0</v>
      </c>
      <c r="T44" s="174">
        <f t="shared" ref="T44:U44" si="221">T49</f>
        <v>0</v>
      </c>
      <c r="U44" s="174">
        <f t="shared" si="221"/>
        <v>0</v>
      </c>
      <c r="V44" s="183">
        <f t="shared" si="200"/>
        <v>0</v>
      </c>
      <c r="W44" s="174">
        <f t="shared" ref="W44:X44" si="222">W49</f>
        <v>0</v>
      </c>
      <c r="X44" s="174">
        <f t="shared" si="222"/>
        <v>0</v>
      </c>
      <c r="Y44" s="183">
        <f t="shared" si="202"/>
        <v>0</v>
      </c>
      <c r="Z44" s="174">
        <f t="shared" ref="Z44:AA44" si="223">Z49</f>
        <v>0</v>
      </c>
      <c r="AA44" s="174">
        <f t="shared" si="223"/>
        <v>0</v>
      </c>
      <c r="AB44" s="183">
        <f t="shared" si="204"/>
        <v>0</v>
      </c>
      <c r="AC44" s="174">
        <f t="shared" ref="AC44:AD44" si="224">AC49</f>
        <v>0</v>
      </c>
      <c r="AD44" s="174">
        <f t="shared" si="224"/>
        <v>0</v>
      </c>
      <c r="AE44" s="183">
        <f t="shared" si="206"/>
        <v>0</v>
      </c>
      <c r="AF44" s="174">
        <f t="shared" ref="AF44:AG44" si="225">AF49</f>
        <v>0</v>
      </c>
      <c r="AG44" s="174">
        <f t="shared" si="225"/>
        <v>0</v>
      </c>
      <c r="AH44" s="183">
        <f t="shared" si="208"/>
        <v>0</v>
      </c>
      <c r="AI44" s="174">
        <f t="shared" ref="AI44:AJ44" si="226">AI49</f>
        <v>0</v>
      </c>
      <c r="AJ44" s="174">
        <f t="shared" si="226"/>
        <v>0</v>
      </c>
      <c r="AK44" s="183">
        <f t="shared" si="210"/>
        <v>0</v>
      </c>
      <c r="AL44" s="174">
        <f t="shared" ref="AL44:AM44" si="227">AL49</f>
        <v>0</v>
      </c>
      <c r="AM44" s="174">
        <f t="shared" si="227"/>
        <v>0</v>
      </c>
      <c r="AN44" s="183">
        <f t="shared" si="212"/>
        <v>0</v>
      </c>
      <c r="AO44" s="174">
        <f t="shared" ref="AO44:AP44" si="228">AO49</f>
        <v>0</v>
      </c>
      <c r="AP44" s="174">
        <f t="shared" si="228"/>
        <v>0</v>
      </c>
      <c r="AQ44" s="183">
        <f t="shared" si="214"/>
        <v>0</v>
      </c>
      <c r="AR44" s="407"/>
    </row>
    <row r="45" spans="1:44" ht="51" customHeight="1">
      <c r="A45" s="402"/>
      <c r="B45" s="359"/>
      <c r="C45" s="408"/>
      <c r="D45" s="187" t="s">
        <v>2</v>
      </c>
      <c r="E45" s="197">
        <f t="shared" si="215"/>
        <v>0</v>
      </c>
      <c r="F45" s="197">
        <f t="shared" si="215"/>
        <v>0</v>
      </c>
      <c r="G45" s="183">
        <f t="shared" si="216"/>
        <v>0</v>
      </c>
      <c r="H45" s="174">
        <f t="shared" ref="H45:I47" si="229">H50</f>
        <v>0</v>
      </c>
      <c r="I45" s="174">
        <f t="shared" si="229"/>
        <v>0</v>
      </c>
      <c r="J45" s="183">
        <f t="shared" si="217"/>
        <v>0</v>
      </c>
      <c r="K45" s="174">
        <f t="shared" ref="K45:L45" si="230">K50</f>
        <v>0</v>
      </c>
      <c r="L45" s="174">
        <f t="shared" si="230"/>
        <v>0</v>
      </c>
      <c r="M45" s="183">
        <f t="shared" si="194"/>
        <v>0</v>
      </c>
      <c r="N45" s="174">
        <f t="shared" ref="N45:O45" si="231">N50</f>
        <v>0</v>
      </c>
      <c r="O45" s="174">
        <f t="shared" si="231"/>
        <v>0</v>
      </c>
      <c r="P45" s="183">
        <f t="shared" si="196"/>
        <v>0</v>
      </c>
      <c r="Q45" s="174">
        <f t="shared" ref="Q45:R45" si="232">Q50</f>
        <v>0</v>
      </c>
      <c r="R45" s="174">
        <f t="shared" si="232"/>
        <v>0</v>
      </c>
      <c r="S45" s="183">
        <f t="shared" si="198"/>
        <v>0</v>
      </c>
      <c r="T45" s="174">
        <f t="shared" ref="T45:U45" si="233">T50</f>
        <v>0</v>
      </c>
      <c r="U45" s="174">
        <f t="shared" si="233"/>
        <v>0</v>
      </c>
      <c r="V45" s="183">
        <f t="shared" si="200"/>
        <v>0</v>
      </c>
      <c r="W45" s="174">
        <f t="shared" ref="W45:X45" si="234">W50</f>
        <v>0</v>
      </c>
      <c r="X45" s="174">
        <f t="shared" si="234"/>
        <v>0</v>
      </c>
      <c r="Y45" s="183">
        <f t="shared" si="202"/>
        <v>0</v>
      </c>
      <c r="Z45" s="174">
        <f t="shared" ref="Z45:AA45" si="235">Z50</f>
        <v>0</v>
      </c>
      <c r="AA45" s="174">
        <f t="shared" si="235"/>
        <v>0</v>
      </c>
      <c r="AB45" s="183">
        <f t="shared" si="204"/>
        <v>0</v>
      </c>
      <c r="AC45" s="174">
        <f t="shared" ref="AC45:AD45" si="236">AC50</f>
        <v>0</v>
      </c>
      <c r="AD45" s="174">
        <f t="shared" si="236"/>
        <v>0</v>
      </c>
      <c r="AE45" s="183">
        <f t="shared" si="206"/>
        <v>0</v>
      </c>
      <c r="AF45" s="174">
        <f t="shared" ref="AF45:AG45" si="237">AF50</f>
        <v>0</v>
      </c>
      <c r="AG45" s="174">
        <f t="shared" si="237"/>
        <v>0</v>
      </c>
      <c r="AH45" s="183">
        <f t="shared" si="208"/>
        <v>0</v>
      </c>
      <c r="AI45" s="174">
        <f t="shared" ref="AI45:AJ45" si="238">AI50</f>
        <v>0</v>
      </c>
      <c r="AJ45" s="174">
        <f t="shared" si="238"/>
        <v>0</v>
      </c>
      <c r="AK45" s="183">
        <f t="shared" si="210"/>
        <v>0</v>
      </c>
      <c r="AL45" s="174">
        <f t="shared" ref="AL45:AM45" si="239">AL50</f>
        <v>0</v>
      </c>
      <c r="AM45" s="174">
        <f t="shared" si="239"/>
        <v>0</v>
      </c>
      <c r="AN45" s="183">
        <f t="shared" si="212"/>
        <v>0</v>
      </c>
      <c r="AO45" s="174">
        <f t="shared" ref="AO45:AP45" si="240">AO50</f>
        <v>0</v>
      </c>
      <c r="AP45" s="174">
        <f t="shared" si="240"/>
        <v>0</v>
      </c>
      <c r="AQ45" s="183">
        <f t="shared" si="214"/>
        <v>0</v>
      </c>
      <c r="AR45" s="407"/>
    </row>
    <row r="46" spans="1:44" ht="21.75" customHeight="1">
      <c r="A46" s="402"/>
      <c r="B46" s="359"/>
      <c r="C46" s="408"/>
      <c r="D46" s="187" t="s">
        <v>43</v>
      </c>
      <c r="E46" s="197">
        <f t="shared" si="215"/>
        <v>9395.3688700000002</v>
      </c>
      <c r="F46" s="197">
        <f t="shared" si="215"/>
        <v>9358.9333100000003</v>
      </c>
      <c r="G46" s="183">
        <f t="shared" si="216"/>
        <v>99.612196599152796</v>
      </c>
      <c r="H46" s="174">
        <f t="shared" si="229"/>
        <v>0</v>
      </c>
      <c r="I46" s="174">
        <f t="shared" si="229"/>
        <v>0</v>
      </c>
      <c r="J46" s="183">
        <f t="shared" si="217"/>
        <v>0</v>
      </c>
      <c r="K46" s="174">
        <f t="shared" ref="K46:L46" si="241">K51</f>
        <v>0</v>
      </c>
      <c r="L46" s="174">
        <f t="shared" si="241"/>
        <v>0</v>
      </c>
      <c r="M46" s="183">
        <f t="shared" si="194"/>
        <v>0</v>
      </c>
      <c r="N46" s="174">
        <f t="shared" ref="N46:O46" si="242">N51</f>
        <v>0</v>
      </c>
      <c r="O46" s="174">
        <f t="shared" si="242"/>
        <v>0</v>
      </c>
      <c r="P46" s="183">
        <f t="shared" si="196"/>
        <v>0</v>
      </c>
      <c r="Q46" s="174">
        <f t="shared" ref="Q46:R46" si="243">Q51</f>
        <v>0</v>
      </c>
      <c r="R46" s="174">
        <f t="shared" si="243"/>
        <v>0</v>
      </c>
      <c r="S46" s="183">
        <f t="shared" si="198"/>
        <v>0</v>
      </c>
      <c r="T46" s="174">
        <f t="shared" ref="T46:U46" si="244">T51</f>
        <v>0</v>
      </c>
      <c r="U46" s="174">
        <f t="shared" si="244"/>
        <v>0</v>
      </c>
      <c r="V46" s="183">
        <f t="shared" si="200"/>
        <v>0</v>
      </c>
      <c r="W46" s="174">
        <f t="shared" ref="W46:X46" si="245">W51</f>
        <v>1222.4983500000001</v>
      </c>
      <c r="X46" s="174">
        <f t="shared" si="245"/>
        <v>1222.4983500000001</v>
      </c>
      <c r="Y46" s="183">
        <f t="shared" si="202"/>
        <v>100</v>
      </c>
      <c r="Z46" s="174">
        <f t="shared" ref="Z46:AA46" si="246">Z51</f>
        <v>1424.1349600000001</v>
      </c>
      <c r="AA46" s="174">
        <f t="shared" si="246"/>
        <v>1424.1349600000001</v>
      </c>
      <c r="AB46" s="183">
        <f t="shared" si="204"/>
        <v>100</v>
      </c>
      <c r="AC46" s="174">
        <f t="shared" ref="AC46:AD46" si="247">AC51</f>
        <v>6712.3</v>
      </c>
      <c r="AD46" s="174">
        <f t="shared" si="247"/>
        <v>6712.3</v>
      </c>
      <c r="AE46" s="183">
        <f t="shared" si="206"/>
        <v>100</v>
      </c>
      <c r="AF46" s="174">
        <f t="shared" ref="AF46:AG46" si="248">AF51</f>
        <v>0</v>
      </c>
      <c r="AG46" s="174">
        <f t="shared" si="248"/>
        <v>0</v>
      </c>
      <c r="AH46" s="183">
        <f t="shared" si="208"/>
        <v>0</v>
      </c>
      <c r="AI46" s="174">
        <f t="shared" ref="AI46:AJ46" si="249">AI51</f>
        <v>0</v>
      </c>
      <c r="AJ46" s="174">
        <f t="shared" si="249"/>
        <v>0</v>
      </c>
      <c r="AK46" s="183">
        <f t="shared" si="210"/>
        <v>0</v>
      </c>
      <c r="AL46" s="174">
        <f t="shared" ref="AL46:AM46" si="250">AL51</f>
        <v>0</v>
      </c>
      <c r="AM46" s="174">
        <f t="shared" si="250"/>
        <v>0</v>
      </c>
      <c r="AN46" s="183">
        <f t="shared" si="212"/>
        <v>0</v>
      </c>
      <c r="AO46" s="174">
        <f t="shared" ref="AO46:AP46" si="251">AO51</f>
        <v>36.435560000000002</v>
      </c>
      <c r="AP46" s="174">
        <f t="shared" si="251"/>
        <v>0</v>
      </c>
      <c r="AQ46" s="183">
        <f t="shared" si="214"/>
        <v>0</v>
      </c>
      <c r="AR46" s="407"/>
    </row>
    <row r="47" spans="1:44" ht="34.9" customHeight="1">
      <c r="A47" s="403"/>
      <c r="B47" s="368"/>
      <c r="C47" s="409"/>
      <c r="D47" s="188" t="s">
        <v>263</v>
      </c>
      <c r="E47" s="287">
        <f t="shared" si="215"/>
        <v>0</v>
      </c>
      <c r="F47" s="287">
        <f t="shared" si="215"/>
        <v>0</v>
      </c>
      <c r="G47" s="185">
        <f t="shared" si="216"/>
        <v>0</v>
      </c>
      <c r="H47" s="174">
        <f t="shared" si="229"/>
        <v>0</v>
      </c>
      <c r="I47" s="174">
        <f t="shared" si="229"/>
        <v>0</v>
      </c>
      <c r="J47" s="183">
        <f t="shared" si="217"/>
        <v>0</v>
      </c>
      <c r="K47" s="174">
        <f t="shared" ref="K47:L47" si="252">K52</f>
        <v>0</v>
      </c>
      <c r="L47" s="174">
        <f t="shared" si="252"/>
        <v>0</v>
      </c>
      <c r="M47" s="183">
        <f t="shared" si="194"/>
        <v>0</v>
      </c>
      <c r="N47" s="174">
        <f t="shared" ref="N47:O47" si="253">N52</f>
        <v>0</v>
      </c>
      <c r="O47" s="174">
        <f t="shared" si="253"/>
        <v>0</v>
      </c>
      <c r="P47" s="183">
        <f t="shared" si="196"/>
        <v>0</v>
      </c>
      <c r="Q47" s="174">
        <f t="shared" ref="Q47:R47" si="254">Q52</f>
        <v>0</v>
      </c>
      <c r="R47" s="174">
        <f t="shared" si="254"/>
        <v>0</v>
      </c>
      <c r="S47" s="183">
        <f t="shared" si="198"/>
        <v>0</v>
      </c>
      <c r="T47" s="174">
        <f t="shared" ref="T47:U47" si="255">T52</f>
        <v>0</v>
      </c>
      <c r="U47" s="174">
        <f t="shared" si="255"/>
        <v>0</v>
      </c>
      <c r="V47" s="183">
        <f t="shared" si="200"/>
        <v>0</v>
      </c>
      <c r="W47" s="174">
        <f t="shared" ref="W47:X47" si="256">W52</f>
        <v>0</v>
      </c>
      <c r="X47" s="174">
        <f t="shared" si="256"/>
        <v>0</v>
      </c>
      <c r="Y47" s="183">
        <f t="shared" si="202"/>
        <v>0</v>
      </c>
      <c r="Z47" s="174">
        <f t="shared" ref="Z47:AA47" si="257">Z52</f>
        <v>0</v>
      </c>
      <c r="AA47" s="174">
        <f t="shared" si="257"/>
        <v>0</v>
      </c>
      <c r="AB47" s="183">
        <f t="shared" si="204"/>
        <v>0</v>
      </c>
      <c r="AC47" s="174">
        <f t="shared" ref="AC47:AD47" si="258">AC52</f>
        <v>0</v>
      </c>
      <c r="AD47" s="174">
        <f t="shared" si="258"/>
        <v>0</v>
      </c>
      <c r="AE47" s="183">
        <f t="shared" si="206"/>
        <v>0</v>
      </c>
      <c r="AF47" s="174">
        <f t="shared" ref="AF47:AG47" si="259">AF52</f>
        <v>0</v>
      </c>
      <c r="AG47" s="174">
        <f t="shared" si="259"/>
        <v>0</v>
      </c>
      <c r="AH47" s="183">
        <f t="shared" si="208"/>
        <v>0</v>
      </c>
      <c r="AI47" s="174">
        <f t="shared" ref="AI47:AJ47" si="260">AI52</f>
        <v>0</v>
      </c>
      <c r="AJ47" s="174">
        <f t="shared" si="260"/>
        <v>0</v>
      </c>
      <c r="AK47" s="183">
        <f t="shared" si="210"/>
        <v>0</v>
      </c>
      <c r="AL47" s="174">
        <f t="shared" ref="AL47:AM47" si="261">AL52</f>
        <v>0</v>
      </c>
      <c r="AM47" s="174">
        <f t="shared" si="261"/>
        <v>0</v>
      </c>
      <c r="AN47" s="183">
        <f t="shared" si="212"/>
        <v>0</v>
      </c>
      <c r="AO47" s="174">
        <f t="shared" ref="AO47:AP47" si="262">AO52</f>
        <v>0</v>
      </c>
      <c r="AP47" s="174">
        <f t="shared" si="262"/>
        <v>0</v>
      </c>
      <c r="AQ47" s="183">
        <f t="shared" si="214"/>
        <v>0</v>
      </c>
      <c r="AR47" s="407"/>
    </row>
    <row r="48" spans="1:44" ht="23.25" customHeight="1">
      <c r="A48" s="358" t="s">
        <v>361</v>
      </c>
      <c r="B48" s="359" t="s">
        <v>407</v>
      </c>
      <c r="C48" s="408" t="s">
        <v>435</v>
      </c>
      <c r="D48" s="180" t="s">
        <v>41</v>
      </c>
      <c r="E48" s="195">
        <f>H48+K48+N48+Q48+T48+W48+Z48+AC48+AF48+AI48+AL48+AO48</f>
        <v>9395.3688700000002</v>
      </c>
      <c r="F48" s="195">
        <f>I48+L48+O48+R48+U48+X48+AA48+AD48+AG48+AJ48+AM48+AP48</f>
        <v>9358.9333100000003</v>
      </c>
      <c r="G48" s="182">
        <f>IF(F48,F48/E48*100,0)</f>
        <v>99.612196599152796</v>
      </c>
      <c r="H48" s="181">
        <f>SUM(H49:H52)</f>
        <v>0</v>
      </c>
      <c r="I48" s="181">
        <f>SUM(I49:I52)</f>
        <v>0</v>
      </c>
      <c r="J48" s="182">
        <f>IF(I48,I48/H48*100,0)</f>
        <v>0</v>
      </c>
      <c r="K48" s="181">
        <f t="shared" ref="K48:L48" si="263">SUM(K49:K52)</f>
        <v>0</v>
      </c>
      <c r="L48" s="181">
        <f t="shared" si="263"/>
        <v>0</v>
      </c>
      <c r="M48" s="182">
        <f t="shared" ref="M48:M112" si="264">IF(L48,L48/K48*100,0)</f>
        <v>0</v>
      </c>
      <c r="N48" s="181">
        <f t="shared" ref="N48:O48" si="265">SUM(N49:N52)</f>
        <v>0</v>
      </c>
      <c r="O48" s="181">
        <f t="shared" si="265"/>
        <v>0</v>
      </c>
      <c r="P48" s="182">
        <f t="shared" ref="P48:P112" si="266">IF(O48,O48/N48*100,0)</f>
        <v>0</v>
      </c>
      <c r="Q48" s="181">
        <f t="shared" ref="Q48:R48" si="267">SUM(Q49:Q52)</f>
        <v>0</v>
      </c>
      <c r="R48" s="181">
        <f t="shared" si="267"/>
        <v>0</v>
      </c>
      <c r="S48" s="182">
        <f t="shared" ref="S48:S112" si="268">IF(R48,R48/Q48*100,0)</f>
        <v>0</v>
      </c>
      <c r="T48" s="181">
        <f t="shared" ref="T48:U48" si="269">SUM(T49:T52)</f>
        <v>0</v>
      </c>
      <c r="U48" s="181">
        <f t="shared" si="269"/>
        <v>0</v>
      </c>
      <c r="V48" s="182">
        <f t="shared" ref="V48:V112" si="270">IF(U48,U48/T48*100,0)</f>
        <v>0</v>
      </c>
      <c r="W48" s="181">
        <f t="shared" ref="W48:X48" si="271">SUM(W49:W52)</f>
        <v>1222.4983500000001</v>
      </c>
      <c r="X48" s="181">
        <f t="shared" si="271"/>
        <v>1222.4983500000001</v>
      </c>
      <c r="Y48" s="182">
        <f t="shared" ref="Y48:Y112" si="272">IF(X48,X48/W48*100,0)</f>
        <v>100</v>
      </c>
      <c r="Z48" s="181">
        <f t="shared" ref="Z48:AA48" si="273">SUM(Z49:Z52)</f>
        <v>1424.1349600000001</v>
      </c>
      <c r="AA48" s="181">
        <f t="shared" si="273"/>
        <v>1424.1349600000001</v>
      </c>
      <c r="AB48" s="182">
        <f t="shared" ref="AB48:AB112" si="274">IF(AA48,AA48/Z48*100,0)</f>
        <v>100</v>
      </c>
      <c r="AC48" s="181">
        <f t="shared" ref="AC48:AD48" si="275">SUM(AC49:AC52)</f>
        <v>6712.3</v>
      </c>
      <c r="AD48" s="181">
        <f t="shared" si="275"/>
        <v>6712.3</v>
      </c>
      <c r="AE48" s="182">
        <f t="shared" ref="AE48:AE112" si="276">IF(AD48,AD48/AC48*100,0)</f>
        <v>100</v>
      </c>
      <c r="AF48" s="181">
        <f t="shared" ref="AF48:AG48" si="277">SUM(AF49:AF52)</f>
        <v>0</v>
      </c>
      <c r="AG48" s="181">
        <f t="shared" si="277"/>
        <v>0</v>
      </c>
      <c r="AH48" s="182">
        <f t="shared" ref="AH48:AH112" si="278">IF(AG48,AG48/AF48*100,0)</f>
        <v>0</v>
      </c>
      <c r="AI48" s="181">
        <f t="shared" ref="AI48:AJ48" si="279">SUM(AI49:AI52)</f>
        <v>0</v>
      </c>
      <c r="AJ48" s="181">
        <f t="shared" si="279"/>
        <v>0</v>
      </c>
      <c r="AK48" s="182">
        <f t="shared" ref="AK48:AK112" si="280">IF(AJ48,AJ48/AI48*100,0)</f>
        <v>0</v>
      </c>
      <c r="AL48" s="181">
        <f t="shared" ref="AL48:AM48" si="281">SUM(AL49:AL52)</f>
        <v>0</v>
      </c>
      <c r="AM48" s="181">
        <f t="shared" si="281"/>
        <v>0</v>
      </c>
      <c r="AN48" s="182">
        <f t="shared" ref="AN48:AN112" si="282">IF(AM48,AM48/AL48*100,0)</f>
        <v>0</v>
      </c>
      <c r="AO48" s="181">
        <f t="shared" ref="AO48:AP48" si="283">SUM(AO49:AO52)</f>
        <v>36.435560000000002</v>
      </c>
      <c r="AP48" s="181">
        <f t="shared" si="283"/>
        <v>0</v>
      </c>
      <c r="AQ48" s="182">
        <f t="shared" ref="AQ48:AQ112" si="284">IF(AP48,AP48/AO48*100,0)</f>
        <v>0</v>
      </c>
      <c r="AR48" s="406"/>
    </row>
    <row r="49" spans="1:44" ht="31.9" customHeight="1">
      <c r="A49" s="358"/>
      <c r="B49" s="359"/>
      <c r="C49" s="408"/>
      <c r="D49" s="187" t="s">
        <v>37</v>
      </c>
      <c r="E49" s="197">
        <f t="shared" ref="E49:E112" si="285">H49+K49+N49+Q49+T49+W49+Z49+AC49+AF49+AI49+AL49+AO49</f>
        <v>0</v>
      </c>
      <c r="F49" s="197">
        <f t="shared" ref="F49:F112" si="286">I49+L49+O49+R49+U49+X49+AA49+AD49+AG49+AJ49+AM49+AP49</f>
        <v>0</v>
      </c>
      <c r="G49" s="183">
        <f t="shared" ref="G49:G112" si="287">IF(F49,F49/E49*100,0)</f>
        <v>0</v>
      </c>
      <c r="H49" s="174"/>
      <c r="I49" s="174"/>
      <c r="J49" s="183">
        <f t="shared" ref="J49:J112" si="288">IF(I49,I49/H49*100,0)</f>
        <v>0</v>
      </c>
      <c r="K49" s="174"/>
      <c r="L49" s="174"/>
      <c r="M49" s="183">
        <f t="shared" si="264"/>
        <v>0</v>
      </c>
      <c r="N49" s="174"/>
      <c r="O49" s="174"/>
      <c r="P49" s="183">
        <f t="shared" si="266"/>
        <v>0</v>
      </c>
      <c r="Q49" s="174"/>
      <c r="R49" s="174"/>
      <c r="S49" s="183">
        <f t="shared" si="268"/>
        <v>0</v>
      </c>
      <c r="T49" s="174"/>
      <c r="U49" s="174"/>
      <c r="V49" s="183">
        <f t="shared" si="270"/>
        <v>0</v>
      </c>
      <c r="W49" s="174"/>
      <c r="X49" s="174"/>
      <c r="Y49" s="183">
        <f t="shared" si="272"/>
        <v>0</v>
      </c>
      <c r="Z49" s="174"/>
      <c r="AA49" s="174"/>
      <c r="AB49" s="183">
        <f t="shared" si="274"/>
        <v>0</v>
      </c>
      <c r="AC49" s="174"/>
      <c r="AD49" s="174"/>
      <c r="AE49" s="183">
        <f t="shared" si="276"/>
        <v>0</v>
      </c>
      <c r="AF49" s="174"/>
      <c r="AG49" s="174"/>
      <c r="AH49" s="183">
        <f t="shared" si="278"/>
        <v>0</v>
      </c>
      <c r="AI49" s="174"/>
      <c r="AJ49" s="174"/>
      <c r="AK49" s="183">
        <f t="shared" si="280"/>
        <v>0</v>
      </c>
      <c r="AL49" s="174"/>
      <c r="AM49" s="174"/>
      <c r="AN49" s="183">
        <f t="shared" si="282"/>
        <v>0</v>
      </c>
      <c r="AO49" s="174"/>
      <c r="AP49" s="174"/>
      <c r="AQ49" s="183">
        <f t="shared" si="284"/>
        <v>0</v>
      </c>
      <c r="AR49" s="407"/>
    </row>
    <row r="50" spans="1:44" ht="51" customHeight="1">
      <c r="A50" s="358"/>
      <c r="B50" s="359"/>
      <c r="C50" s="408"/>
      <c r="D50" s="187" t="s">
        <v>2</v>
      </c>
      <c r="E50" s="197">
        <f t="shared" si="285"/>
        <v>0</v>
      </c>
      <c r="F50" s="197">
        <f t="shared" si="286"/>
        <v>0</v>
      </c>
      <c r="G50" s="183">
        <f t="shared" si="287"/>
        <v>0</v>
      </c>
      <c r="H50" s="174"/>
      <c r="I50" s="174"/>
      <c r="J50" s="183">
        <f t="shared" si="288"/>
        <v>0</v>
      </c>
      <c r="K50" s="174"/>
      <c r="L50" s="174"/>
      <c r="M50" s="183">
        <f t="shared" si="264"/>
        <v>0</v>
      </c>
      <c r="N50" s="174"/>
      <c r="O50" s="174"/>
      <c r="P50" s="183">
        <f t="shared" si="266"/>
        <v>0</v>
      </c>
      <c r="Q50" s="174"/>
      <c r="R50" s="174"/>
      <c r="S50" s="183">
        <f t="shared" si="268"/>
        <v>0</v>
      </c>
      <c r="T50" s="174"/>
      <c r="U50" s="174"/>
      <c r="V50" s="183">
        <f t="shared" si="270"/>
        <v>0</v>
      </c>
      <c r="W50" s="174"/>
      <c r="X50" s="174"/>
      <c r="Y50" s="183">
        <f t="shared" si="272"/>
        <v>0</v>
      </c>
      <c r="Z50" s="174"/>
      <c r="AA50" s="174"/>
      <c r="AB50" s="183">
        <f t="shared" si="274"/>
        <v>0</v>
      </c>
      <c r="AC50" s="174"/>
      <c r="AD50" s="174"/>
      <c r="AE50" s="183">
        <f t="shared" si="276"/>
        <v>0</v>
      </c>
      <c r="AF50" s="174"/>
      <c r="AG50" s="174"/>
      <c r="AH50" s="183">
        <f t="shared" si="278"/>
        <v>0</v>
      </c>
      <c r="AI50" s="174"/>
      <c r="AJ50" s="174"/>
      <c r="AK50" s="183">
        <f t="shared" si="280"/>
        <v>0</v>
      </c>
      <c r="AL50" s="174"/>
      <c r="AM50" s="174"/>
      <c r="AN50" s="183">
        <f t="shared" si="282"/>
        <v>0</v>
      </c>
      <c r="AO50" s="174"/>
      <c r="AP50" s="174"/>
      <c r="AQ50" s="183">
        <f t="shared" si="284"/>
        <v>0</v>
      </c>
      <c r="AR50" s="407"/>
    </row>
    <row r="51" spans="1:44" ht="21.75" customHeight="1">
      <c r="A51" s="358"/>
      <c r="B51" s="359"/>
      <c r="C51" s="408"/>
      <c r="D51" s="187" t="s">
        <v>43</v>
      </c>
      <c r="E51" s="197">
        <f t="shared" si="285"/>
        <v>9395.3688700000002</v>
      </c>
      <c r="F51" s="197">
        <f t="shared" si="286"/>
        <v>9358.9333100000003</v>
      </c>
      <c r="G51" s="183">
        <f t="shared" si="287"/>
        <v>99.612196599152796</v>
      </c>
      <c r="H51" s="174"/>
      <c r="I51" s="174"/>
      <c r="J51" s="183">
        <f t="shared" si="288"/>
        <v>0</v>
      </c>
      <c r="K51" s="174"/>
      <c r="L51" s="174"/>
      <c r="M51" s="183">
        <f t="shared" si="264"/>
        <v>0</v>
      </c>
      <c r="N51" s="174"/>
      <c r="O51" s="174"/>
      <c r="P51" s="183">
        <f t="shared" si="266"/>
        <v>0</v>
      </c>
      <c r="Q51" s="174"/>
      <c r="R51" s="174"/>
      <c r="S51" s="183">
        <f t="shared" si="268"/>
        <v>0</v>
      </c>
      <c r="T51" s="174"/>
      <c r="U51" s="174"/>
      <c r="V51" s="183">
        <f t="shared" si="270"/>
        <v>0</v>
      </c>
      <c r="W51" s="174">
        <v>1222.4983500000001</v>
      </c>
      <c r="X51" s="174">
        <v>1222.4983500000001</v>
      </c>
      <c r="Y51" s="183">
        <f t="shared" si="272"/>
        <v>100</v>
      </c>
      <c r="Z51" s="174">
        <v>1424.1349600000001</v>
      </c>
      <c r="AA51" s="174">
        <v>1424.1349600000001</v>
      </c>
      <c r="AB51" s="183">
        <f t="shared" si="274"/>
        <v>100</v>
      </c>
      <c r="AC51" s="174">
        <v>6712.3</v>
      </c>
      <c r="AD51" s="174">
        <v>6712.3</v>
      </c>
      <c r="AE51" s="183">
        <f t="shared" si="276"/>
        <v>100</v>
      </c>
      <c r="AF51" s="174"/>
      <c r="AG51" s="174"/>
      <c r="AH51" s="183">
        <f t="shared" si="278"/>
        <v>0</v>
      </c>
      <c r="AI51" s="174"/>
      <c r="AJ51" s="174"/>
      <c r="AK51" s="183">
        <f t="shared" si="280"/>
        <v>0</v>
      </c>
      <c r="AL51" s="174"/>
      <c r="AM51" s="174"/>
      <c r="AN51" s="183">
        <f t="shared" si="282"/>
        <v>0</v>
      </c>
      <c r="AO51" s="174">
        <v>36.435560000000002</v>
      </c>
      <c r="AP51" s="174"/>
      <c r="AQ51" s="183">
        <f t="shared" si="284"/>
        <v>0</v>
      </c>
      <c r="AR51" s="407"/>
    </row>
    <row r="52" spans="1:44" ht="34.9" customHeight="1">
      <c r="A52" s="365"/>
      <c r="B52" s="368"/>
      <c r="C52" s="409"/>
      <c r="D52" s="188" t="s">
        <v>263</v>
      </c>
      <c r="E52" s="287">
        <f t="shared" si="285"/>
        <v>0</v>
      </c>
      <c r="F52" s="287">
        <f t="shared" si="286"/>
        <v>0</v>
      </c>
      <c r="G52" s="185">
        <f t="shared" si="287"/>
        <v>0</v>
      </c>
      <c r="H52" s="184"/>
      <c r="I52" s="184"/>
      <c r="J52" s="183">
        <f t="shared" si="288"/>
        <v>0</v>
      </c>
      <c r="K52" s="184"/>
      <c r="L52" s="184"/>
      <c r="M52" s="183">
        <f t="shared" si="264"/>
        <v>0</v>
      </c>
      <c r="N52" s="184"/>
      <c r="O52" s="184"/>
      <c r="P52" s="183">
        <f t="shared" si="266"/>
        <v>0</v>
      </c>
      <c r="Q52" s="184"/>
      <c r="R52" s="184"/>
      <c r="S52" s="183">
        <f t="shared" si="268"/>
        <v>0</v>
      </c>
      <c r="T52" s="184"/>
      <c r="U52" s="184"/>
      <c r="V52" s="183">
        <f t="shared" si="270"/>
        <v>0</v>
      </c>
      <c r="W52" s="184"/>
      <c r="X52" s="184"/>
      <c r="Y52" s="183">
        <f t="shared" si="272"/>
        <v>0</v>
      </c>
      <c r="Z52" s="184"/>
      <c r="AA52" s="184"/>
      <c r="AB52" s="183">
        <f t="shared" si="274"/>
        <v>0</v>
      </c>
      <c r="AC52" s="184"/>
      <c r="AD52" s="184"/>
      <c r="AE52" s="183">
        <f t="shared" si="276"/>
        <v>0</v>
      </c>
      <c r="AF52" s="184"/>
      <c r="AG52" s="184"/>
      <c r="AH52" s="183">
        <f t="shared" si="278"/>
        <v>0</v>
      </c>
      <c r="AI52" s="184"/>
      <c r="AJ52" s="184"/>
      <c r="AK52" s="183">
        <f t="shared" si="280"/>
        <v>0</v>
      </c>
      <c r="AL52" s="184"/>
      <c r="AM52" s="184"/>
      <c r="AN52" s="183">
        <f t="shared" si="282"/>
        <v>0</v>
      </c>
      <c r="AO52" s="184"/>
      <c r="AP52" s="184"/>
      <c r="AQ52" s="183">
        <f t="shared" si="284"/>
        <v>0</v>
      </c>
      <c r="AR52" s="407"/>
    </row>
    <row r="53" spans="1:44" ht="22.15" customHeight="1">
      <c r="A53" s="402" t="s">
        <v>3</v>
      </c>
      <c r="B53" s="400" t="s">
        <v>347</v>
      </c>
      <c r="C53" s="408" t="s">
        <v>435</v>
      </c>
      <c r="D53" s="180" t="s">
        <v>41</v>
      </c>
      <c r="E53" s="207">
        <f>E54+E55+E56+E57</f>
        <v>59447.60555</v>
      </c>
      <c r="F53" s="207">
        <f t="shared" si="286"/>
        <v>25666.37055</v>
      </c>
      <c r="G53" s="182">
        <f t="shared" si="287"/>
        <v>43.174776027627573</v>
      </c>
      <c r="H53" s="181">
        <f t="shared" ref="H53:I53" si="289">SUM(H54:H57)</f>
        <v>0</v>
      </c>
      <c r="I53" s="181">
        <f t="shared" si="289"/>
        <v>0</v>
      </c>
      <c r="J53" s="182">
        <f t="shared" si="288"/>
        <v>0</v>
      </c>
      <c r="K53" s="181">
        <f t="shared" ref="K53:L53" si="290">SUM(K54:K57)</f>
        <v>1050</v>
      </c>
      <c r="L53" s="181">
        <f t="shared" si="290"/>
        <v>1050</v>
      </c>
      <c r="M53" s="182">
        <f t="shared" si="264"/>
        <v>100</v>
      </c>
      <c r="N53" s="181">
        <f t="shared" ref="N53:O53" si="291">SUM(N54:N57)</f>
        <v>0</v>
      </c>
      <c r="O53" s="181">
        <f t="shared" si="291"/>
        <v>0</v>
      </c>
      <c r="P53" s="182">
        <f t="shared" si="266"/>
        <v>0</v>
      </c>
      <c r="Q53" s="181">
        <f t="shared" ref="Q53:R53" si="292">SUM(Q54:Q57)</f>
        <v>0</v>
      </c>
      <c r="R53" s="181">
        <f t="shared" si="292"/>
        <v>0</v>
      </c>
      <c r="S53" s="182">
        <f t="shared" si="268"/>
        <v>0</v>
      </c>
      <c r="T53" s="181">
        <f t="shared" ref="T53:U53" si="293">SUM(T54:T57)</f>
        <v>0</v>
      </c>
      <c r="U53" s="181">
        <f t="shared" si="293"/>
        <v>0</v>
      </c>
      <c r="V53" s="182">
        <f t="shared" si="270"/>
        <v>0</v>
      </c>
      <c r="W53" s="181">
        <f t="shared" ref="W53:X53" si="294">SUM(W54:W57)</f>
        <v>3544.5790200000001</v>
      </c>
      <c r="X53" s="181">
        <f t="shared" si="294"/>
        <v>3544.5790200000001</v>
      </c>
      <c r="Y53" s="182">
        <f t="shared" si="272"/>
        <v>100</v>
      </c>
      <c r="Z53" s="181">
        <f t="shared" ref="Z53:AA53" si="295">SUM(Z54:Z57)</f>
        <v>3333.8568</v>
      </c>
      <c r="AA53" s="181">
        <f t="shared" si="295"/>
        <v>3333.8568</v>
      </c>
      <c r="AB53" s="182">
        <f t="shared" si="274"/>
        <v>100</v>
      </c>
      <c r="AC53" s="181">
        <f t="shared" ref="AC53:AD53" si="296">SUM(AC54:AC57)</f>
        <v>10152.200000000001</v>
      </c>
      <c r="AD53" s="181">
        <f t="shared" si="296"/>
        <v>6869.5</v>
      </c>
      <c r="AE53" s="182">
        <f t="shared" si="276"/>
        <v>67.665136620633945</v>
      </c>
      <c r="AF53" s="181">
        <f t="shared" ref="AF53:AG53" si="297">SUM(AF54:AF57)</f>
        <v>10868.434730000001</v>
      </c>
      <c r="AG53" s="181">
        <f t="shared" si="297"/>
        <v>10868.434730000001</v>
      </c>
      <c r="AH53" s="182">
        <f t="shared" si="278"/>
        <v>100</v>
      </c>
      <c r="AI53" s="181">
        <f t="shared" ref="AI53:AJ53" si="298">SUM(AI54:AI57)</f>
        <v>18302.957999999999</v>
      </c>
      <c r="AJ53" s="181">
        <f t="shared" si="298"/>
        <v>0</v>
      </c>
      <c r="AK53" s="182">
        <f t="shared" si="280"/>
        <v>0</v>
      </c>
      <c r="AL53" s="181">
        <f t="shared" ref="AL53:AM53" si="299">SUM(AL54:AL57)</f>
        <v>0</v>
      </c>
      <c r="AM53" s="181">
        <f t="shared" si="299"/>
        <v>0</v>
      </c>
      <c r="AN53" s="182">
        <f t="shared" si="282"/>
        <v>0</v>
      </c>
      <c r="AO53" s="181">
        <f t="shared" ref="AO53:AP53" si="300">SUM(AO54:AO57)</f>
        <v>22347.777000000002</v>
      </c>
      <c r="AP53" s="181">
        <f t="shared" si="300"/>
        <v>0</v>
      </c>
      <c r="AQ53" s="182">
        <f t="shared" si="284"/>
        <v>0</v>
      </c>
      <c r="AR53" s="412"/>
    </row>
    <row r="54" spans="1:44" ht="39" customHeight="1">
      <c r="A54" s="402"/>
      <c r="B54" s="359"/>
      <c r="C54" s="408"/>
      <c r="D54" s="187" t="s">
        <v>37</v>
      </c>
      <c r="E54" s="309">
        <f t="shared" si="285"/>
        <v>0</v>
      </c>
      <c r="F54" s="309">
        <f t="shared" si="286"/>
        <v>0</v>
      </c>
      <c r="G54" s="186">
        <f t="shared" si="287"/>
        <v>0</v>
      </c>
      <c r="H54" s="174">
        <f t="shared" ref="H54:I57" si="301">H59+H69+H74+H79+H84+H89+H94+H99+H104+H109+H64</f>
        <v>0</v>
      </c>
      <c r="I54" s="174">
        <f t="shared" si="301"/>
        <v>0</v>
      </c>
      <c r="J54" s="183">
        <f t="shared" si="288"/>
        <v>0</v>
      </c>
      <c r="K54" s="174">
        <f t="shared" ref="K54:L57" si="302">K59+K69+K74+K79+K84+K89+K94+K99+K104+K109+K64</f>
        <v>0</v>
      </c>
      <c r="L54" s="174">
        <f t="shared" si="302"/>
        <v>0</v>
      </c>
      <c r="M54" s="183">
        <f t="shared" si="264"/>
        <v>0</v>
      </c>
      <c r="N54" s="174">
        <f t="shared" ref="N54:O57" si="303">N59+N69+N74+N79+N84+N89+N94+N99+N104+N109+N64</f>
        <v>0</v>
      </c>
      <c r="O54" s="174">
        <f t="shared" si="303"/>
        <v>0</v>
      </c>
      <c r="P54" s="183">
        <f t="shared" si="266"/>
        <v>0</v>
      </c>
      <c r="Q54" s="174">
        <f t="shared" ref="Q54:R57" si="304">Q59+Q69+Q74+Q79+Q84+Q89+Q94+Q99+Q104+Q109+Q64</f>
        <v>0</v>
      </c>
      <c r="R54" s="174">
        <f t="shared" si="304"/>
        <v>0</v>
      </c>
      <c r="S54" s="183">
        <f t="shared" si="268"/>
        <v>0</v>
      </c>
      <c r="T54" s="174">
        <f t="shared" ref="T54:U57" si="305">T59+T69+T74+T79+T84+T89+T94+T99+T104+T109+T64</f>
        <v>0</v>
      </c>
      <c r="U54" s="174">
        <f t="shared" si="305"/>
        <v>0</v>
      </c>
      <c r="V54" s="183">
        <f t="shared" si="270"/>
        <v>0</v>
      </c>
      <c r="W54" s="174">
        <f t="shared" ref="W54:X57" si="306">W59+W69+W74+W79+W84+W89+W94+W99+W104+W109+W64</f>
        <v>0</v>
      </c>
      <c r="X54" s="174">
        <f t="shared" si="306"/>
        <v>0</v>
      </c>
      <c r="Y54" s="183">
        <f t="shared" si="272"/>
        <v>0</v>
      </c>
      <c r="Z54" s="174">
        <f t="shared" ref="Z54:AA57" si="307">Z59+Z69+Z74+Z79+Z84+Z89+Z94+Z99+Z104+Z109+Z64</f>
        <v>0</v>
      </c>
      <c r="AA54" s="174">
        <f t="shared" si="307"/>
        <v>0</v>
      </c>
      <c r="AB54" s="183">
        <f t="shared" si="274"/>
        <v>0</v>
      </c>
      <c r="AC54" s="174">
        <f t="shared" ref="AC54:AD57" si="308">AC59+AC69+AC74+AC79+AC84+AC89+AC94+AC99+AC104+AC109+AC64</f>
        <v>0</v>
      </c>
      <c r="AD54" s="174">
        <f t="shared" si="308"/>
        <v>0</v>
      </c>
      <c r="AE54" s="183">
        <f t="shared" si="276"/>
        <v>0</v>
      </c>
      <c r="AF54" s="174">
        <f t="shared" ref="AF54:AG57" si="309">AF59+AF69+AF74+AF79+AF84+AF89+AF94+AF99+AF104+AF109+AF64</f>
        <v>0</v>
      </c>
      <c r="AG54" s="174">
        <f t="shared" si="309"/>
        <v>0</v>
      </c>
      <c r="AH54" s="183">
        <f t="shared" si="278"/>
        <v>0</v>
      </c>
      <c r="AI54" s="174">
        <f t="shared" ref="AI54:AJ57" si="310">AI59+AI69+AI74+AI79+AI84+AI89+AI94+AI99+AI104+AI109+AI64</f>
        <v>0</v>
      </c>
      <c r="AJ54" s="174">
        <f t="shared" si="310"/>
        <v>0</v>
      </c>
      <c r="AK54" s="183">
        <f t="shared" si="280"/>
        <v>0</v>
      </c>
      <c r="AL54" s="174">
        <f t="shared" ref="AL54:AM57" si="311">AL59+AL69+AL74+AL79+AL84+AL89+AL94+AL99+AL104+AL109+AL64</f>
        <v>0</v>
      </c>
      <c r="AM54" s="174">
        <f t="shared" si="311"/>
        <v>0</v>
      </c>
      <c r="AN54" s="183">
        <f t="shared" si="282"/>
        <v>0</v>
      </c>
      <c r="AO54" s="174">
        <f t="shared" ref="AO54:AP57" si="312">AO59+AO69+AO74+AO79+AO84+AO89+AO94+AO99+AO104+AO109+AO64</f>
        <v>0</v>
      </c>
      <c r="AP54" s="174">
        <f t="shared" si="312"/>
        <v>0</v>
      </c>
      <c r="AQ54" s="183">
        <f t="shared" si="284"/>
        <v>0</v>
      </c>
      <c r="AR54" s="412"/>
    </row>
    <row r="55" spans="1:44" ht="58.5" customHeight="1">
      <c r="A55" s="402"/>
      <c r="B55" s="359"/>
      <c r="C55" s="408"/>
      <c r="D55" s="187" t="s">
        <v>2</v>
      </c>
      <c r="E55" s="309">
        <f t="shared" si="285"/>
        <v>0</v>
      </c>
      <c r="F55" s="309">
        <f t="shared" si="286"/>
        <v>0</v>
      </c>
      <c r="G55" s="186">
        <f t="shared" si="287"/>
        <v>0</v>
      </c>
      <c r="H55" s="174">
        <f t="shared" si="301"/>
        <v>0</v>
      </c>
      <c r="I55" s="174">
        <f t="shared" si="301"/>
        <v>0</v>
      </c>
      <c r="J55" s="183">
        <f t="shared" si="288"/>
        <v>0</v>
      </c>
      <c r="K55" s="174">
        <f t="shared" si="302"/>
        <v>0</v>
      </c>
      <c r="L55" s="174">
        <f t="shared" si="302"/>
        <v>0</v>
      </c>
      <c r="M55" s="183">
        <f t="shared" si="264"/>
        <v>0</v>
      </c>
      <c r="N55" s="174">
        <f t="shared" si="303"/>
        <v>0</v>
      </c>
      <c r="O55" s="174">
        <f t="shared" si="303"/>
        <v>0</v>
      </c>
      <c r="P55" s="183">
        <f t="shared" si="266"/>
        <v>0</v>
      </c>
      <c r="Q55" s="174">
        <f t="shared" si="304"/>
        <v>0</v>
      </c>
      <c r="R55" s="174">
        <f t="shared" si="304"/>
        <v>0</v>
      </c>
      <c r="S55" s="183">
        <f t="shared" si="268"/>
        <v>0</v>
      </c>
      <c r="T55" s="174">
        <f t="shared" si="305"/>
        <v>0</v>
      </c>
      <c r="U55" s="174">
        <f t="shared" si="305"/>
        <v>0</v>
      </c>
      <c r="V55" s="183">
        <f t="shared" si="270"/>
        <v>0</v>
      </c>
      <c r="W55" s="174">
        <f t="shared" si="306"/>
        <v>0</v>
      </c>
      <c r="X55" s="174">
        <f t="shared" si="306"/>
        <v>0</v>
      </c>
      <c r="Y55" s="183">
        <f t="shared" si="272"/>
        <v>0</v>
      </c>
      <c r="Z55" s="174">
        <f t="shared" si="307"/>
        <v>0</v>
      </c>
      <c r="AA55" s="174">
        <f t="shared" si="307"/>
        <v>0</v>
      </c>
      <c r="AB55" s="183">
        <f t="shared" si="274"/>
        <v>0</v>
      </c>
      <c r="AC55" s="174">
        <f t="shared" si="308"/>
        <v>0</v>
      </c>
      <c r="AD55" s="174">
        <f t="shared" si="308"/>
        <v>0</v>
      </c>
      <c r="AE55" s="183">
        <f t="shared" si="276"/>
        <v>0</v>
      </c>
      <c r="AF55" s="174">
        <f t="shared" si="309"/>
        <v>0</v>
      </c>
      <c r="AG55" s="174">
        <f t="shared" si="309"/>
        <v>0</v>
      </c>
      <c r="AH55" s="183">
        <f t="shared" si="278"/>
        <v>0</v>
      </c>
      <c r="AI55" s="174">
        <f t="shared" si="310"/>
        <v>0</v>
      </c>
      <c r="AJ55" s="174">
        <f t="shared" si="310"/>
        <v>0</v>
      </c>
      <c r="AK55" s="183">
        <f t="shared" si="280"/>
        <v>0</v>
      </c>
      <c r="AL55" s="174">
        <f t="shared" si="311"/>
        <v>0</v>
      </c>
      <c r="AM55" s="174">
        <f t="shared" si="311"/>
        <v>0</v>
      </c>
      <c r="AN55" s="183">
        <f t="shared" si="282"/>
        <v>0</v>
      </c>
      <c r="AO55" s="174">
        <f t="shared" si="312"/>
        <v>0</v>
      </c>
      <c r="AP55" s="174">
        <f t="shared" si="312"/>
        <v>0</v>
      </c>
      <c r="AQ55" s="183">
        <f t="shared" si="284"/>
        <v>0</v>
      </c>
      <c r="AR55" s="412"/>
    </row>
    <row r="56" spans="1:44" ht="21.75" customHeight="1">
      <c r="A56" s="402"/>
      <c r="B56" s="359"/>
      <c r="C56" s="408"/>
      <c r="D56" s="187" t="s">
        <v>43</v>
      </c>
      <c r="E56" s="279">
        <f>H56+K56+N56+Q56+T56+W56+Z56+AF56+AI56+AL56+AO56</f>
        <v>59447.60555</v>
      </c>
      <c r="F56" s="279">
        <f t="shared" si="286"/>
        <v>25666.37055</v>
      </c>
      <c r="G56" s="270">
        <f>F56/E56</f>
        <v>0.43174776027627576</v>
      </c>
      <c r="H56" s="174">
        <f t="shared" si="301"/>
        <v>0</v>
      </c>
      <c r="I56" s="174">
        <f t="shared" si="301"/>
        <v>0</v>
      </c>
      <c r="J56" s="183">
        <f t="shared" si="288"/>
        <v>0</v>
      </c>
      <c r="K56" s="174">
        <f t="shared" si="302"/>
        <v>1050</v>
      </c>
      <c r="L56" s="174">
        <f t="shared" si="302"/>
        <v>1050</v>
      </c>
      <c r="M56" s="183">
        <f t="shared" si="264"/>
        <v>100</v>
      </c>
      <c r="N56" s="174">
        <f t="shared" si="303"/>
        <v>0</v>
      </c>
      <c r="O56" s="174">
        <f t="shared" si="303"/>
        <v>0</v>
      </c>
      <c r="P56" s="183">
        <f t="shared" si="266"/>
        <v>0</v>
      </c>
      <c r="Q56" s="174">
        <f t="shared" si="304"/>
        <v>0</v>
      </c>
      <c r="R56" s="174">
        <f t="shared" si="304"/>
        <v>0</v>
      </c>
      <c r="S56" s="183">
        <f t="shared" si="268"/>
        <v>0</v>
      </c>
      <c r="T56" s="174">
        <f t="shared" si="305"/>
        <v>0</v>
      </c>
      <c r="U56" s="174">
        <f t="shared" si="305"/>
        <v>0</v>
      </c>
      <c r="V56" s="183">
        <f t="shared" si="270"/>
        <v>0</v>
      </c>
      <c r="W56" s="174">
        <f t="shared" si="306"/>
        <v>3544.5790200000001</v>
      </c>
      <c r="X56" s="174">
        <f t="shared" si="306"/>
        <v>3544.5790200000001</v>
      </c>
      <c r="Y56" s="183">
        <f t="shared" si="272"/>
        <v>100</v>
      </c>
      <c r="Z56" s="174">
        <f t="shared" si="307"/>
        <v>3333.8568</v>
      </c>
      <c r="AA56" s="174">
        <f t="shared" si="307"/>
        <v>3333.8568</v>
      </c>
      <c r="AB56" s="183">
        <f t="shared" si="274"/>
        <v>100</v>
      </c>
      <c r="AC56" s="174">
        <f t="shared" si="308"/>
        <v>10152.200000000001</v>
      </c>
      <c r="AD56" s="174">
        <f t="shared" si="308"/>
        <v>6869.5</v>
      </c>
      <c r="AE56" s="183">
        <f t="shared" si="276"/>
        <v>67.665136620633945</v>
      </c>
      <c r="AF56" s="174">
        <f>AF61+AF71+AF76+AF81+AF86+AF91+AF96+AF101+AF106+AF111+AF66+AF116+AF121</f>
        <v>10868.434730000001</v>
      </c>
      <c r="AG56" s="174">
        <f>AG61+AG71+AG76+AG81+AG86+AG91+AG96+AG101+AG106+AG111+AG66+AG116+AG121</f>
        <v>10868.434730000001</v>
      </c>
      <c r="AH56" s="183">
        <f t="shared" si="278"/>
        <v>100</v>
      </c>
      <c r="AI56" s="174">
        <f>AI61+AI71+AI76+AI81+AI86+AI91+AI96+AI101+AI106+AI111+AI66+AI116+AI121</f>
        <v>18302.957999999999</v>
      </c>
      <c r="AJ56" s="174">
        <f t="shared" si="310"/>
        <v>0</v>
      </c>
      <c r="AK56" s="183">
        <f t="shared" si="280"/>
        <v>0</v>
      </c>
      <c r="AL56" s="174">
        <f t="shared" si="311"/>
        <v>0</v>
      </c>
      <c r="AM56" s="174">
        <f t="shared" si="311"/>
        <v>0</v>
      </c>
      <c r="AN56" s="183">
        <f t="shared" si="282"/>
        <v>0</v>
      </c>
      <c r="AO56" s="271">
        <f t="shared" si="312"/>
        <v>22347.777000000002</v>
      </c>
      <c r="AP56" s="174">
        <f t="shared" si="312"/>
        <v>0</v>
      </c>
      <c r="AQ56" s="183">
        <f t="shared" si="284"/>
        <v>0</v>
      </c>
      <c r="AR56" s="412"/>
    </row>
    <row r="57" spans="1:44" ht="30" customHeight="1">
      <c r="A57" s="402"/>
      <c r="B57" s="359"/>
      <c r="C57" s="409"/>
      <c r="D57" s="187" t="s">
        <v>263</v>
      </c>
      <c r="E57" s="309">
        <f t="shared" si="285"/>
        <v>0</v>
      </c>
      <c r="F57" s="309">
        <f t="shared" si="286"/>
        <v>0</v>
      </c>
      <c r="G57" s="186">
        <f t="shared" si="287"/>
        <v>0</v>
      </c>
      <c r="H57" s="174">
        <f t="shared" si="301"/>
        <v>0</v>
      </c>
      <c r="I57" s="174">
        <f t="shared" si="301"/>
        <v>0</v>
      </c>
      <c r="J57" s="183">
        <f t="shared" si="288"/>
        <v>0</v>
      </c>
      <c r="K57" s="174">
        <f t="shared" si="302"/>
        <v>0</v>
      </c>
      <c r="L57" s="174">
        <f t="shared" si="302"/>
        <v>0</v>
      </c>
      <c r="M57" s="183">
        <f t="shared" si="264"/>
        <v>0</v>
      </c>
      <c r="N57" s="174">
        <f t="shared" si="303"/>
        <v>0</v>
      </c>
      <c r="O57" s="174">
        <f t="shared" si="303"/>
        <v>0</v>
      </c>
      <c r="P57" s="183">
        <f t="shared" si="266"/>
        <v>0</v>
      </c>
      <c r="Q57" s="174">
        <f t="shared" si="304"/>
        <v>0</v>
      </c>
      <c r="R57" s="174">
        <f t="shared" si="304"/>
        <v>0</v>
      </c>
      <c r="S57" s="183">
        <f t="shared" si="268"/>
        <v>0</v>
      </c>
      <c r="T57" s="174">
        <f t="shared" si="305"/>
        <v>0</v>
      </c>
      <c r="U57" s="174">
        <f t="shared" si="305"/>
        <v>0</v>
      </c>
      <c r="V57" s="183">
        <f t="shared" si="270"/>
        <v>0</v>
      </c>
      <c r="W57" s="174">
        <f t="shared" si="306"/>
        <v>0</v>
      </c>
      <c r="X57" s="174">
        <f t="shared" si="306"/>
        <v>0</v>
      </c>
      <c r="Y57" s="183">
        <f t="shared" si="272"/>
        <v>0</v>
      </c>
      <c r="Z57" s="174">
        <f t="shared" si="307"/>
        <v>0</v>
      </c>
      <c r="AA57" s="174">
        <f t="shared" si="307"/>
        <v>0</v>
      </c>
      <c r="AB57" s="183">
        <f t="shared" si="274"/>
        <v>0</v>
      </c>
      <c r="AC57" s="174">
        <f t="shared" si="308"/>
        <v>0</v>
      </c>
      <c r="AD57" s="174">
        <f t="shared" si="308"/>
        <v>0</v>
      </c>
      <c r="AE57" s="183">
        <f t="shared" si="276"/>
        <v>0</v>
      </c>
      <c r="AF57" s="174">
        <f t="shared" si="309"/>
        <v>0</v>
      </c>
      <c r="AG57" s="174">
        <f t="shared" si="309"/>
        <v>0</v>
      </c>
      <c r="AH57" s="183">
        <f t="shared" si="278"/>
        <v>0</v>
      </c>
      <c r="AI57" s="174">
        <f t="shared" si="310"/>
        <v>0</v>
      </c>
      <c r="AJ57" s="174">
        <f t="shared" si="310"/>
        <v>0</v>
      </c>
      <c r="AK57" s="183">
        <f t="shared" si="280"/>
        <v>0</v>
      </c>
      <c r="AL57" s="174">
        <f t="shared" si="311"/>
        <v>0</v>
      </c>
      <c r="AM57" s="174">
        <f t="shared" si="311"/>
        <v>0</v>
      </c>
      <c r="AN57" s="183">
        <f t="shared" si="282"/>
        <v>0</v>
      </c>
      <c r="AO57" s="174">
        <f t="shared" si="312"/>
        <v>0</v>
      </c>
      <c r="AP57" s="174">
        <f t="shared" si="312"/>
        <v>0</v>
      </c>
      <c r="AQ57" s="183">
        <f t="shared" si="284"/>
        <v>0</v>
      </c>
      <c r="AR57" s="412"/>
    </row>
    <row r="58" spans="1:44" ht="22.15" customHeight="1">
      <c r="A58" s="358" t="s">
        <v>362</v>
      </c>
      <c r="B58" s="368" t="s">
        <v>432</v>
      </c>
      <c r="C58" s="408" t="s">
        <v>435</v>
      </c>
      <c r="D58" s="180" t="s">
        <v>41</v>
      </c>
      <c r="E58" s="207">
        <f t="shared" ref="E58:E77" si="313">H58+K58+N58+Q58+T58+W58+Z58+AC58+AF58+AI58+AL58+AO58</f>
        <v>3499.9790199999998</v>
      </c>
      <c r="F58" s="207">
        <f t="shared" ref="F58:F77" si="314">I58+L58+O58+R58+U58+X58+AA58+AD58+AG58+AJ58+AM58+AP58</f>
        <v>217.27902</v>
      </c>
      <c r="G58" s="182">
        <f t="shared" ref="G58:G77" si="315">IF(F58,F58/E58*100,0)</f>
        <v>6.2080092125809374</v>
      </c>
      <c r="H58" s="181">
        <f t="shared" ref="H58:I58" si="316">SUM(H59:H62)</f>
        <v>0</v>
      </c>
      <c r="I58" s="181">
        <f t="shared" si="316"/>
        <v>0</v>
      </c>
      <c r="J58" s="182">
        <f t="shared" ref="J58:J77" si="317">IF(I58,I58/H58*100,0)</f>
        <v>0</v>
      </c>
      <c r="K58" s="181">
        <f t="shared" ref="K58:L58" si="318">SUM(K59:K62)</f>
        <v>0</v>
      </c>
      <c r="L58" s="181">
        <f t="shared" si="318"/>
        <v>0</v>
      </c>
      <c r="M58" s="182">
        <f t="shared" ref="M58:M77" si="319">IF(L58,L58/K58*100,0)</f>
        <v>0</v>
      </c>
      <c r="N58" s="181">
        <f t="shared" ref="N58:O58" si="320">SUM(N59:N62)</f>
        <v>0</v>
      </c>
      <c r="O58" s="181">
        <f t="shared" si="320"/>
        <v>0</v>
      </c>
      <c r="P58" s="182">
        <f t="shared" ref="P58:P77" si="321">IF(O58,O58/N58*100,0)</f>
        <v>0</v>
      </c>
      <c r="Q58" s="181">
        <f t="shared" ref="Q58:R58" si="322">SUM(Q59:Q62)</f>
        <v>0</v>
      </c>
      <c r="R58" s="181">
        <f t="shared" si="322"/>
        <v>0</v>
      </c>
      <c r="S58" s="182">
        <f t="shared" ref="S58:S77" si="323">IF(R58,R58/Q58*100,0)</f>
        <v>0</v>
      </c>
      <c r="T58" s="181">
        <f t="shared" ref="T58:U58" si="324">SUM(T59:T62)</f>
        <v>0</v>
      </c>
      <c r="U58" s="181">
        <f t="shared" si="324"/>
        <v>0</v>
      </c>
      <c r="V58" s="182">
        <f t="shared" ref="V58:V77" si="325">IF(U58,U58/T58*100,0)</f>
        <v>0</v>
      </c>
      <c r="W58" s="181">
        <f>SUM(W59:W62)</f>
        <v>217.27902</v>
      </c>
      <c r="X58" s="181">
        <f>SUM(X59:X62)</f>
        <v>217.27902</v>
      </c>
      <c r="Y58" s="182">
        <f t="shared" ref="Y58:Y77" si="326">IF(X58,X58/W58*100,0)</f>
        <v>100</v>
      </c>
      <c r="Z58" s="181">
        <f t="shared" ref="Z58:AA58" si="327">SUM(Z59:Z62)</f>
        <v>0</v>
      </c>
      <c r="AA58" s="181">
        <f t="shared" si="327"/>
        <v>0</v>
      </c>
      <c r="AB58" s="182">
        <f t="shared" ref="AB58:AB77" si="328">IF(AA58,AA58/Z58*100,0)</f>
        <v>0</v>
      </c>
      <c r="AC58" s="181">
        <f t="shared" ref="AC58:AD58" si="329">SUM(AC59:AC62)</f>
        <v>3282.7</v>
      </c>
      <c r="AD58" s="181">
        <f t="shared" si="329"/>
        <v>0</v>
      </c>
      <c r="AE58" s="182">
        <f t="shared" ref="AE58:AE77" si="330">IF(AD58,AD58/AC58*100,0)</f>
        <v>0</v>
      </c>
      <c r="AF58" s="181">
        <f t="shared" ref="AF58:AG58" si="331">SUM(AF59:AF62)</f>
        <v>0</v>
      </c>
      <c r="AG58" s="181">
        <f t="shared" si="331"/>
        <v>0</v>
      </c>
      <c r="AH58" s="182">
        <f t="shared" ref="AH58:AH77" si="332">IF(AG58,AG58/AF58*100,0)</f>
        <v>0</v>
      </c>
      <c r="AI58" s="181">
        <f t="shared" ref="AI58:AJ58" si="333">SUM(AI59:AI62)</f>
        <v>0</v>
      </c>
      <c r="AJ58" s="181">
        <f t="shared" si="333"/>
        <v>0</v>
      </c>
      <c r="AK58" s="182">
        <f t="shared" ref="AK58:AK77" si="334">IF(AJ58,AJ58/AI58*100,0)</f>
        <v>0</v>
      </c>
      <c r="AL58" s="181">
        <f t="shared" ref="AL58:AM58" si="335">SUM(AL59:AL62)</f>
        <v>0</v>
      </c>
      <c r="AM58" s="181">
        <f t="shared" si="335"/>
        <v>0</v>
      </c>
      <c r="AN58" s="182">
        <f t="shared" ref="AN58:AN77" si="336">IF(AM58,AM58/AL58*100,0)</f>
        <v>0</v>
      </c>
      <c r="AO58" s="181">
        <f t="shared" ref="AO58:AP58" si="337">SUM(AO59:AO62)</f>
        <v>0</v>
      </c>
      <c r="AP58" s="181">
        <f t="shared" si="337"/>
        <v>0</v>
      </c>
      <c r="AQ58" s="182">
        <f t="shared" ref="AQ58:AQ77" si="338">IF(AP58,AP58/AO58*100,0)</f>
        <v>0</v>
      </c>
      <c r="AR58" s="412"/>
    </row>
    <row r="59" spans="1:44" ht="39" customHeight="1">
      <c r="A59" s="358"/>
      <c r="B59" s="369"/>
      <c r="C59" s="408"/>
      <c r="D59" s="187" t="s">
        <v>37</v>
      </c>
      <c r="E59" s="309">
        <f t="shared" si="313"/>
        <v>0</v>
      </c>
      <c r="F59" s="309">
        <f t="shared" si="314"/>
        <v>0</v>
      </c>
      <c r="G59" s="186">
        <f t="shared" si="315"/>
        <v>0</v>
      </c>
      <c r="H59" s="174"/>
      <c r="I59" s="174"/>
      <c r="J59" s="183">
        <f t="shared" si="317"/>
        <v>0</v>
      </c>
      <c r="K59" s="174"/>
      <c r="L59" s="174"/>
      <c r="M59" s="183">
        <f t="shared" si="319"/>
        <v>0</v>
      </c>
      <c r="N59" s="174"/>
      <c r="O59" s="174"/>
      <c r="P59" s="183">
        <f t="shared" si="321"/>
        <v>0</v>
      </c>
      <c r="Q59" s="174"/>
      <c r="R59" s="174"/>
      <c r="S59" s="183">
        <f t="shared" si="323"/>
        <v>0</v>
      </c>
      <c r="T59" s="174"/>
      <c r="U59" s="174"/>
      <c r="V59" s="183">
        <f t="shared" si="325"/>
        <v>0</v>
      </c>
      <c r="W59" s="174"/>
      <c r="X59" s="174"/>
      <c r="Y59" s="183">
        <f t="shared" si="326"/>
        <v>0</v>
      </c>
      <c r="Z59" s="174"/>
      <c r="AA59" s="174"/>
      <c r="AB59" s="183">
        <f t="shared" si="328"/>
        <v>0</v>
      </c>
      <c r="AC59" s="174"/>
      <c r="AD59" s="174"/>
      <c r="AE59" s="183">
        <f t="shared" si="330"/>
        <v>0</v>
      </c>
      <c r="AF59" s="174"/>
      <c r="AG59" s="174"/>
      <c r="AH59" s="183">
        <f t="shared" si="332"/>
        <v>0</v>
      </c>
      <c r="AI59" s="174"/>
      <c r="AJ59" s="174"/>
      <c r="AK59" s="183">
        <f t="shared" si="334"/>
        <v>0</v>
      </c>
      <c r="AL59" s="174"/>
      <c r="AM59" s="174"/>
      <c r="AN59" s="183">
        <f t="shared" si="336"/>
        <v>0</v>
      </c>
      <c r="AO59" s="174"/>
      <c r="AP59" s="174"/>
      <c r="AQ59" s="183">
        <f t="shared" si="338"/>
        <v>0</v>
      </c>
      <c r="AR59" s="412"/>
    </row>
    <row r="60" spans="1:44" ht="58.5" customHeight="1">
      <c r="A60" s="358"/>
      <c r="B60" s="369"/>
      <c r="C60" s="408"/>
      <c r="D60" s="187" t="s">
        <v>2</v>
      </c>
      <c r="E60" s="309">
        <f t="shared" si="313"/>
        <v>0</v>
      </c>
      <c r="F60" s="309">
        <f t="shared" si="314"/>
        <v>0</v>
      </c>
      <c r="G60" s="186">
        <f t="shared" si="315"/>
        <v>0</v>
      </c>
      <c r="H60" s="174"/>
      <c r="I60" s="174"/>
      <c r="J60" s="183">
        <f t="shared" si="317"/>
        <v>0</v>
      </c>
      <c r="K60" s="174"/>
      <c r="L60" s="174"/>
      <c r="M60" s="183">
        <f t="shared" si="319"/>
        <v>0</v>
      </c>
      <c r="N60" s="174"/>
      <c r="O60" s="174"/>
      <c r="P60" s="183">
        <f t="shared" si="321"/>
        <v>0</v>
      </c>
      <c r="Q60" s="174"/>
      <c r="R60" s="174"/>
      <c r="S60" s="183">
        <f t="shared" si="323"/>
        <v>0</v>
      </c>
      <c r="T60" s="174"/>
      <c r="U60" s="174"/>
      <c r="V60" s="183">
        <f t="shared" si="325"/>
        <v>0</v>
      </c>
      <c r="W60" s="174"/>
      <c r="X60" s="174"/>
      <c r="Y60" s="183">
        <f t="shared" si="326"/>
        <v>0</v>
      </c>
      <c r="Z60" s="174"/>
      <c r="AA60" s="174"/>
      <c r="AB60" s="183">
        <f t="shared" si="328"/>
        <v>0</v>
      </c>
      <c r="AC60" s="174"/>
      <c r="AD60" s="174"/>
      <c r="AE60" s="183">
        <f t="shared" si="330"/>
        <v>0</v>
      </c>
      <c r="AF60" s="174"/>
      <c r="AG60" s="174"/>
      <c r="AH60" s="183">
        <f t="shared" si="332"/>
        <v>0</v>
      </c>
      <c r="AI60" s="174"/>
      <c r="AJ60" s="174"/>
      <c r="AK60" s="183">
        <f t="shared" si="334"/>
        <v>0</v>
      </c>
      <c r="AL60" s="174"/>
      <c r="AM60" s="174"/>
      <c r="AN60" s="183">
        <f t="shared" si="336"/>
        <v>0</v>
      </c>
      <c r="AO60" s="174"/>
      <c r="AP60" s="174"/>
      <c r="AQ60" s="183">
        <f t="shared" si="338"/>
        <v>0</v>
      </c>
      <c r="AR60" s="412"/>
    </row>
    <row r="61" spans="1:44" ht="21.75" customHeight="1">
      <c r="A61" s="358"/>
      <c r="B61" s="369"/>
      <c r="C61" s="408"/>
      <c r="D61" s="187" t="s">
        <v>43</v>
      </c>
      <c r="E61" s="279">
        <f t="shared" si="313"/>
        <v>3499.9790199999998</v>
      </c>
      <c r="F61" s="279">
        <f t="shared" si="314"/>
        <v>217.27902</v>
      </c>
      <c r="G61" s="183">
        <f t="shared" si="315"/>
        <v>6.2080092125809374</v>
      </c>
      <c r="H61" s="174"/>
      <c r="I61" s="174"/>
      <c r="J61" s="183">
        <f t="shared" si="317"/>
        <v>0</v>
      </c>
      <c r="K61" s="174"/>
      <c r="L61" s="174"/>
      <c r="M61" s="183">
        <f t="shared" si="319"/>
        <v>0</v>
      </c>
      <c r="N61" s="174"/>
      <c r="O61" s="174"/>
      <c r="P61" s="183">
        <f t="shared" si="321"/>
        <v>0</v>
      </c>
      <c r="Q61" s="174"/>
      <c r="R61" s="174"/>
      <c r="S61" s="183">
        <f t="shared" si="323"/>
        <v>0</v>
      </c>
      <c r="T61" s="174"/>
      <c r="U61" s="174"/>
      <c r="V61" s="183">
        <f t="shared" si="325"/>
        <v>0</v>
      </c>
      <c r="W61" s="174">
        <f>185.08215+32.19687</f>
        <v>217.27902</v>
      </c>
      <c r="X61" s="174">
        <f>185.08215+32.19687</f>
        <v>217.27902</v>
      </c>
      <c r="Y61" s="183">
        <f t="shared" si="326"/>
        <v>100</v>
      </c>
      <c r="Z61" s="174"/>
      <c r="AA61" s="174"/>
      <c r="AB61" s="183">
        <f t="shared" si="328"/>
        <v>0</v>
      </c>
      <c r="AC61" s="174">
        <f>3282.7</f>
        <v>3282.7</v>
      </c>
      <c r="AD61" s="174"/>
      <c r="AE61" s="183">
        <f t="shared" si="330"/>
        <v>0</v>
      </c>
      <c r="AF61" s="174"/>
      <c r="AG61" s="174"/>
      <c r="AH61" s="183">
        <f t="shared" si="332"/>
        <v>0</v>
      </c>
      <c r="AI61" s="174"/>
      <c r="AJ61" s="174"/>
      <c r="AK61" s="183">
        <f t="shared" si="334"/>
        <v>0</v>
      </c>
      <c r="AL61" s="174"/>
      <c r="AM61" s="174"/>
      <c r="AN61" s="183">
        <f t="shared" si="336"/>
        <v>0</v>
      </c>
      <c r="AO61" s="174"/>
      <c r="AP61" s="174"/>
      <c r="AQ61" s="183">
        <f t="shared" si="338"/>
        <v>0</v>
      </c>
      <c r="AR61" s="412"/>
    </row>
    <row r="62" spans="1:44" ht="30" customHeight="1">
      <c r="A62" s="358"/>
      <c r="B62" s="369"/>
      <c r="C62" s="409"/>
      <c r="D62" s="187" t="s">
        <v>263</v>
      </c>
      <c r="E62" s="309">
        <f t="shared" si="313"/>
        <v>0</v>
      </c>
      <c r="F62" s="309">
        <f t="shared" si="314"/>
        <v>0</v>
      </c>
      <c r="G62" s="186">
        <f t="shared" si="315"/>
        <v>0</v>
      </c>
      <c r="H62" s="184"/>
      <c r="I62" s="184"/>
      <c r="J62" s="183">
        <f t="shared" si="317"/>
        <v>0</v>
      </c>
      <c r="K62" s="184"/>
      <c r="L62" s="184"/>
      <c r="M62" s="183">
        <f t="shared" si="319"/>
        <v>0</v>
      </c>
      <c r="N62" s="184"/>
      <c r="O62" s="184"/>
      <c r="P62" s="183">
        <f t="shared" si="321"/>
        <v>0</v>
      </c>
      <c r="Q62" s="184"/>
      <c r="R62" s="184"/>
      <c r="S62" s="183">
        <f t="shared" si="323"/>
        <v>0</v>
      </c>
      <c r="T62" s="184"/>
      <c r="U62" s="184"/>
      <c r="V62" s="183">
        <f t="shared" si="325"/>
        <v>0</v>
      </c>
      <c r="W62" s="184"/>
      <c r="X62" s="184"/>
      <c r="Y62" s="183">
        <f t="shared" si="326"/>
        <v>0</v>
      </c>
      <c r="Z62" s="184"/>
      <c r="AA62" s="184"/>
      <c r="AB62" s="183">
        <f t="shared" si="328"/>
        <v>0</v>
      </c>
      <c r="AC62" s="184"/>
      <c r="AD62" s="184"/>
      <c r="AE62" s="183">
        <f t="shared" si="330"/>
        <v>0</v>
      </c>
      <c r="AF62" s="184"/>
      <c r="AG62" s="184"/>
      <c r="AH62" s="183">
        <f t="shared" si="332"/>
        <v>0</v>
      </c>
      <c r="AI62" s="184"/>
      <c r="AJ62" s="184"/>
      <c r="AK62" s="183">
        <f t="shared" si="334"/>
        <v>0</v>
      </c>
      <c r="AL62" s="184"/>
      <c r="AM62" s="184"/>
      <c r="AN62" s="183">
        <f t="shared" si="336"/>
        <v>0</v>
      </c>
      <c r="AO62" s="184"/>
      <c r="AP62" s="184"/>
      <c r="AQ62" s="183">
        <f t="shared" si="338"/>
        <v>0</v>
      </c>
      <c r="AR62" s="412"/>
    </row>
    <row r="63" spans="1:44" ht="47.65" customHeight="1">
      <c r="A63" s="358" t="s">
        <v>363</v>
      </c>
      <c r="B63" s="368" t="s">
        <v>433</v>
      </c>
      <c r="C63" s="408" t="s">
        <v>435</v>
      </c>
      <c r="D63" s="180" t="s">
        <v>41</v>
      </c>
      <c r="E63" s="207">
        <f t="shared" ref="E63:F67" si="339">H63+K63+N63+Q63+T63+W63+Z63+AC63+AF63+AI63+AL63+AO63</f>
        <v>14409.607</v>
      </c>
      <c r="F63" s="207">
        <f t="shared" si="339"/>
        <v>0</v>
      </c>
      <c r="G63" s="182">
        <f>IF(F63,F63/E63*100,0)</f>
        <v>0</v>
      </c>
      <c r="H63" s="181">
        <f t="shared" ref="H63:I63" si="340">SUM(H64:H67)</f>
        <v>0</v>
      </c>
      <c r="I63" s="181">
        <f t="shared" si="340"/>
        <v>0</v>
      </c>
      <c r="J63" s="182">
        <f>IF(I63,I63/H63*100,0)</f>
        <v>0</v>
      </c>
      <c r="K63" s="181">
        <f t="shared" ref="K63" si="341">SUM(K64:K67)</f>
        <v>0</v>
      </c>
      <c r="L63" s="181">
        <f t="shared" ref="L63" si="342">SUM(L64:L67)</f>
        <v>0</v>
      </c>
      <c r="M63" s="182">
        <f>IF(L63,L63/K63*100,0)</f>
        <v>0</v>
      </c>
      <c r="N63" s="181">
        <f t="shared" ref="N63" si="343">SUM(N64:N67)</f>
        <v>0</v>
      </c>
      <c r="O63" s="181">
        <f t="shared" ref="O63" si="344">SUM(O64:O67)</f>
        <v>0</v>
      </c>
      <c r="P63" s="182">
        <f>IF(O63,O63/N63*100,0)</f>
        <v>0</v>
      </c>
      <c r="Q63" s="181">
        <f t="shared" ref="Q63" si="345">SUM(Q64:Q67)</f>
        <v>0</v>
      </c>
      <c r="R63" s="181">
        <f t="shared" ref="R63" si="346">SUM(R64:R67)</f>
        <v>0</v>
      </c>
      <c r="S63" s="182">
        <f>IF(R63,R63/Q63*100,0)</f>
        <v>0</v>
      </c>
      <c r="T63" s="181">
        <f t="shared" ref="T63" si="347">SUM(T64:T67)</f>
        <v>0</v>
      </c>
      <c r="U63" s="181">
        <f t="shared" ref="U63" si="348">SUM(U64:U67)</f>
        <v>0</v>
      </c>
      <c r="V63" s="182">
        <f>IF(U63,U63/T63*100,0)</f>
        <v>0</v>
      </c>
      <c r="W63" s="181">
        <f t="shared" ref="W63" si="349">SUM(W64:W67)</f>
        <v>0</v>
      </c>
      <c r="X63" s="181">
        <f t="shared" ref="X63" si="350">SUM(X64:X67)</f>
        <v>0</v>
      </c>
      <c r="Y63" s="182">
        <f>IF(X63,X63/W63*100,0)</f>
        <v>0</v>
      </c>
      <c r="Z63" s="181">
        <f t="shared" ref="Z63" si="351">SUM(Z64:Z67)</f>
        <v>0</v>
      </c>
      <c r="AA63" s="181">
        <f t="shared" ref="AA63" si="352">SUM(AA64:AA67)</f>
        <v>0</v>
      </c>
      <c r="AB63" s="182">
        <f>IF(AA63,AA63/Z63*100,0)</f>
        <v>0</v>
      </c>
      <c r="AC63" s="181">
        <f t="shared" ref="AC63" si="353">SUM(AC64:AC67)</f>
        <v>0</v>
      </c>
      <c r="AD63" s="181">
        <f t="shared" ref="AD63" si="354">SUM(AD64:AD67)</f>
        <v>0</v>
      </c>
      <c r="AE63" s="182">
        <f>IF(AD63,AD63/AC63*100,0)</f>
        <v>0</v>
      </c>
      <c r="AF63" s="181">
        <f t="shared" ref="AF63" si="355">SUM(AF64:AF67)</f>
        <v>0</v>
      </c>
      <c r="AG63" s="181">
        <f t="shared" ref="AG63" si="356">SUM(AG64:AG67)</f>
        <v>0</v>
      </c>
      <c r="AH63" s="182">
        <f>IF(AG63,AG63/AF63*100,0)</f>
        <v>0</v>
      </c>
      <c r="AI63" s="181">
        <f t="shared" ref="AI63" si="357">SUM(AI64:AI67)</f>
        <v>0</v>
      </c>
      <c r="AJ63" s="181">
        <f t="shared" ref="AJ63" si="358">SUM(AJ64:AJ67)</f>
        <v>0</v>
      </c>
      <c r="AK63" s="182">
        <f>IF(AJ63,AJ63/AI63*100,0)</f>
        <v>0</v>
      </c>
      <c r="AL63" s="181">
        <f t="shared" ref="AL63" si="359">SUM(AL64:AL67)</f>
        <v>0</v>
      </c>
      <c r="AM63" s="181">
        <f t="shared" ref="AM63" si="360">SUM(AM64:AM67)</f>
        <v>0</v>
      </c>
      <c r="AN63" s="182">
        <f>IF(AM63,AM63/AL63*100,0)</f>
        <v>0</v>
      </c>
      <c r="AO63" s="181">
        <f t="shared" ref="AO63" si="361">SUM(AO64:AO67)</f>
        <v>14409.607</v>
      </c>
      <c r="AP63" s="181">
        <f t="shared" ref="AP63" si="362">SUM(AP64:AP67)</f>
        <v>0</v>
      </c>
      <c r="AQ63" s="182">
        <f>IF(AP63,AP63/AO63*100,0)</f>
        <v>0</v>
      </c>
      <c r="AR63" s="412"/>
    </row>
    <row r="64" spans="1:44" ht="47.65" customHeight="1">
      <c r="A64" s="358"/>
      <c r="B64" s="369"/>
      <c r="C64" s="408"/>
      <c r="D64" s="187" t="s">
        <v>37</v>
      </c>
      <c r="E64" s="309">
        <f t="shared" si="339"/>
        <v>0</v>
      </c>
      <c r="F64" s="309">
        <f t="shared" si="339"/>
        <v>0</v>
      </c>
      <c r="G64" s="186">
        <f>IF(F64,F64/E64*100,0)</f>
        <v>0</v>
      </c>
      <c r="H64" s="174"/>
      <c r="I64" s="174"/>
      <c r="J64" s="183">
        <f>IF(I64,I64/H64*100,0)</f>
        <v>0</v>
      </c>
      <c r="K64" s="174"/>
      <c r="L64" s="174"/>
      <c r="M64" s="183">
        <f>IF(L64,L64/K64*100,0)</f>
        <v>0</v>
      </c>
      <c r="N64" s="174"/>
      <c r="O64" s="174"/>
      <c r="P64" s="183">
        <f>IF(O64,O64/N64*100,0)</f>
        <v>0</v>
      </c>
      <c r="Q64" s="174"/>
      <c r="R64" s="174"/>
      <c r="S64" s="183">
        <f>IF(R64,R64/Q64*100,0)</f>
        <v>0</v>
      </c>
      <c r="T64" s="174"/>
      <c r="U64" s="174"/>
      <c r="V64" s="183">
        <f>IF(U64,U64/T64*100,0)</f>
        <v>0</v>
      </c>
      <c r="W64" s="174"/>
      <c r="X64" s="174"/>
      <c r="Y64" s="183">
        <f>IF(X64,X64/W64*100,0)</f>
        <v>0</v>
      </c>
      <c r="Z64" s="174"/>
      <c r="AA64" s="174"/>
      <c r="AB64" s="183">
        <f>IF(AA64,AA64/Z64*100,0)</f>
        <v>0</v>
      </c>
      <c r="AC64" s="174"/>
      <c r="AD64" s="174"/>
      <c r="AE64" s="183">
        <f>IF(AD64,AD64/AC64*100,0)</f>
        <v>0</v>
      </c>
      <c r="AF64" s="174"/>
      <c r="AG64" s="174"/>
      <c r="AH64" s="183">
        <f>IF(AG64,AG64/AF64*100,0)</f>
        <v>0</v>
      </c>
      <c r="AI64" s="174"/>
      <c r="AJ64" s="174"/>
      <c r="AK64" s="183">
        <f>IF(AJ64,AJ64/AI64*100,0)</f>
        <v>0</v>
      </c>
      <c r="AL64" s="174"/>
      <c r="AM64" s="174"/>
      <c r="AN64" s="183">
        <f>IF(AM64,AM64/AL64*100,0)</f>
        <v>0</v>
      </c>
      <c r="AO64" s="174"/>
      <c r="AP64" s="174"/>
      <c r="AQ64" s="183">
        <f>IF(AP64,AP64/AO64*100,0)</f>
        <v>0</v>
      </c>
      <c r="AR64" s="412"/>
    </row>
    <row r="65" spans="1:44" ht="47.65" customHeight="1">
      <c r="A65" s="358"/>
      <c r="B65" s="369"/>
      <c r="C65" s="408"/>
      <c r="D65" s="187" t="s">
        <v>2</v>
      </c>
      <c r="E65" s="309">
        <f t="shared" si="339"/>
        <v>0</v>
      </c>
      <c r="F65" s="309">
        <f t="shared" si="339"/>
        <v>0</v>
      </c>
      <c r="G65" s="186">
        <f>IF(F65,F65/E65*100,0)</f>
        <v>0</v>
      </c>
      <c r="H65" s="174"/>
      <c r="I65" s="174"/>
      <c r="J65" s="183">
        <f>IF(I65,I65/H65*100,0)</f>
        <v>0</v>
      </c>
      <c r="K65" s="174"/>
      <c r="L65" s="174"/>
      <c r="M65" s="183">
        <f>IF(L65,L65/K65*100,0)</f>
        <v>0</v>
      </c>
      <c r="N65" s="174"/>
      <c r="O65" s="174"/>
      <c r="P65" s="183">
        <f>IF(O65,O65/N65*100,0)</f>
        <v>0</v>
      </c>
      <c r="Q65" s="174"/>
      <c r="R65" s="174"/>
      <c r="S65" s="183">
        <f>IF(R65,R65/Q65*100,0)</f>
        <v>0</v>
      </c>
      <c r="T65" s="174"/>
      <c r="U65" s="174"/>
      <c r="V65" s="183">
        <f>IF(U65,U65/T65*100,0)</f>
        <v>0</v>
      </c>
      <c r="W65" s="174"/>
      <c r="X65" s="174"/>
      <c r="Y65" s="183">
        <f>IF(X65,X65/W65*100,0)</f>
        <v>0</v>
      </c>
      <c r="Z65" s="174"/>
      <c r="AA65" s="174"/>
      <c r="AB65" s="183">
        <f>IF(AA65,AA65/Z65*100,0)</f>
        <v>0</v>
      </c>
      <c r="AC65" s="174"/>
      <c r="AD65" s="174"/>
      <c r="AE65" s="183">
        <f>IF(AD65,AD65/AC65*100,0)</f>
        <v>0</v>
      </c>
      <c r="AF65" s="174"/>
      <c r="AG65" s="174"/>
      <c r="AH65" s="183">
        <f>IF(AG65,AG65/AF65*100,0)</f>
        <v>0</v>
      </c>
      <c r="AI65" s="174"/>
      <c r="AJ65" s="174"/>
      <c r="AK65" s="183">
        <f>IF(AJ65,AJ65/AI65*100,0)</f>
        <v>0</v>
      </c>
      <c r="AL65" s="174"/>
      <c r="AM65" s="174"/>
      <c r="AN65" s="183">
        <f>IF(AM65,AM65/AL65*100,0)</f>
        <v>0</v>
      </c>
      <c r="AO65" s="174"/>
      <c r="AP65" s="174"/>
      <c r="AQ65" s="183">
        <f>IF(AP65,AP65/AO65*100,0)</f>
        <v>0</v>
      </c>
      <c r="AR65" s="412"/>
    </row>
    <row r="66" spans="1:44" ht="47.65" customHeight="1">
      <c r="A66" s="358"/>
      <c r="B66" s="369"/>
      <c r="C66" s="408"/>
      <c r="D66" s="187" t="s">
        <v>43</v>
      </c>
      <c r="E66" s="279">
        <f t="shared" si="339"/>
        <v>14409.607</v>
      </c>
      <c r="F66" s="279">
        <f t="shared" si="339"/>
        <v>0</v>
      </c>
      <c r="G66" s="183">
        <f>IF(F66,F66/E66*100,0)</f>
        <v>0</v>
      </c>
      <c r="H66" s="174"/>
      <c r="I66" s="174"/>
      <c r="J66" s="183">
        <f>IF(I66,I66/H66*100,0)</f>
        <v>0</v>
      </c>
      <c r="K66" s="174"/>
      <c r="L66" s="174"/>
      <c r="M66" s="183">
        <f>IF(L66,L66/K66*100,0)</f>
        <v>0</v>
      </c>
      <c r="N66" s="174"/>
      <c r="O66" s="174"/>
      <c r="P66" s="183">
        <f>IF(O66,O66/N66*100,0)</f>
        <v>0</v>
      </c>
      <c r="Q66" s="174"/>
      <c r="R66" s="174"/>
      <c r="S66" s="183">
        <f>IF(R66,R66/Q66*100,0)</f>
        <v>0</v>
      </c>
      <c r="T66" s="174"/>
      <c r="U66" s="174"/>
      <c r="V66" s="183">
        <f>IF(U66,U66/T66*100,0)</f>
        <v>0</v>
      </c>
      <c r="W66" s="174"/>
      <c r="X66" s="174"/>
      <c r="Y66" s="183">
        <f>IF(X66,X66/W66*100,0)</f>
        <v>0</v>
      </c>
      <c r="Z66" s="174"/>
      <c r="AA66" s="174"/>
      <c r="AB66" s="183">
        <f>IF(AA66,AA66/Z66*100,0)</f>
        <v>0</v>
      </c>
      <c r="AC66" s="174"/>
      <c r="AD66" s="174"/>
      <c r="AE66" s="183">
        <f>IF(AD66,AD66/AC66*100,0)</f>
        <v>0</v>
      </c>
      <c r="AF66" s="174"/>
      <c r="AG66" s="174"/>
      <c r="AH66" s="183">
        <f>IF(AG66,AG66/AF66*100,0)</f>
        <v>0</v>
      </c>
      <c r="AI66" s="174"/>
      <c r="AJ66" s="174"/>
      <c r="AK66" s="183">
        <f>IF(AJ66,AJ66/AI66*100,0)</f>
        <v>0</v>
      </c>
      <c r="AL66" s="174"/>
      <c r="AM66" s="174"/>
      <c r="AN66" s="183">
        <f>IF(AM66,AM66/AL66*100,0)</f>
        <v>0</v>
      </c>
      <c r="AO66" s="174">
        <v>14409.607</v>
      </c>
      <c r="AP66" s="174"/>
      <c r="AQ66" s="183">
        <f>IF(AP66,AP66/AO66*100,0)</f>
        <v>0</v>
      </c>
      <c r="AR66" s="412"/>
    </row>
    <row r="67" spans="1:44" ht="47.65" customHeight="1">
      <c r="A67" s="358"/>
      <c r="B67" s="370"/>
      <c r="C67" s="409"/>
      <c r="D67" s="187" t="s">
        <v>263</v>
      </c>
      <c r="E67" s="309">
        <f t="shared" si="339"/>
        <v>0</v>
      </c>
      <c r="F67" s="309">
        <f t="shared" si="339"/>
        <v>0</v>
      </c>
      <c r="G67" s="186">
        <f>IF(F67,F67/E67*100,0)</f>
        <v>0</v>
      </c>
      <c r="H67" s="184"/>
      <c r="I67" s="184"/>
      <c r="J67" s="183">
        <f>IF(I67,I67/H67*100,0)</f>
        <v>0</v>
      </c>
      <c r="K67" s="184"/>
      <c r="L67" s="184"/>
      <c r="M67" s="183">
        <f>IF(L67,L67/K67*100,0)</f>
        <v>0</v>
      </c>
      <c r="N67" s="184"/>
      <c r="O67" s="184"/>
      <c r="P67" s="183">
        <f>IF(O67,O67/N67*100,0)</f>
        <v>0</v>
      </c>
      <c r="Q67" s="184"/>
      <c r="R67" s="184"/>
      <c r="S67" s="183">
        <f>IF(R67,R67/Q67*100,0)</f>
        <v>0</v>
      </c>
      <c r="T67" s="184"/>
      <c r="U67" s="184"/>
      <c r="V67" s="183">
        <f>IF(U67,U67/T67*100,0)</f>
        <v>0</v>
      </c>
      <c r="W67" s="184"/>
      <c r="X67" s="184"/>
      <c r="Y67" s="183">
        <f>IF(X67,X67/W67*100,0)</f>
        <v>0</v>
      </c>
      <c r="Z67" s="184"/>
      <c r="AA67" s="184"/>
      <c r="AB67" s="183">
        <f>IF(AA67,AA67/Z67*100,0)</f>
        <v>0</v>
      </c>
      <c r="AC67" s="184"/>
      <c r="AD67" s="184"/>
      <c r="AE67" s="183">
        <f>IF(AD67,AD67/AC67*100,0)</f>
        <v>0</v>
      </c>
      <c r="AF67" s="184"/>
      <c r="AG67" s="184"/>
      <c r="AH67" s="183">
        <f>IF(AG67,AG67/AF67*100,0)</f>
        <v>0</v>
      </c>
      <c r="AI67" s="184"/>
      <c r="AJ67" s="184"/>
      <c r="AK67" s="183">
        <f>IF(AJ67,AJ67/AI67*100,0)</f>
        <v>0</v>
      </c>
      <c r="AL67" s="184"/>
      <c r="AM67" s="184"/>
      <c r="AN67" s="183">
        <f>IF(AM67,AM67/AL67*100,0)</f>
        <v>0</v>
      </c>
      <c r="AO67" s="184"/>
      <c r="AP67" s="184"/>
      <c r="AQ67" s="183">
        <f>IF(AP67,AP67/AO67*100,0)</f>
        <v>0</v>
      </c>
      <c r="AR67" s="412"/>
    </row>
    <row r="68" spans="1:44" ht="22.15" customHeight="1">
      <c r="A68" s="358" t="s">
        <v>364</v>
      </c>
      <c r="B68" s="368" t="s">
        <v>434</v>
      </c>
      <c r="C68" s="408" t="s">
        <v>435</v>
      </c>
      <c r="D68" s="180" t="s">
        <v>41</v>
      </c>
      <c r="E68" s="207">
        <f t="shared" si="313"/>
        <v>3599.9567999999999</v>
      </c>
      <c r="F68" s="207">
        <f t="shared" si="314"/>
        <v>3599.9567999999999</v>
      </c>
      <c r="G68" s="182">
        <f t="shared" si="315"/>
        <v>100</v>
      </c>
      <c r="H68" s="181">
        <f t="shared" ref="H68:I68" si="363">SUM(H69:H72)</f>
        <v>0</v>
      </c>
      <c r="I68" s="181">
        <f t="shared" si="363"/>
        <v>0</v>
      </c>
      <c r="J68" s="182">
        <f t="shared" si="317"/>
        <v>0</v>
      </c>
      <c r="K68" s="181">
        <f t="shared" ref="K68:L68" si="364">SUM(K69:K72)</f>
        <v>0</v>
      </c>
      <c r="L68" s="181">
        <f t="shared" si="364"/>
        <v>0</v>
      </c>
      <c r="M68" s="182">
        <f t="shared" si="319"/>
        <v>0</v>
      </c>
      <c r="N68" s="181">
        <f t="shared" ref="N68:O68" si="365">SUM(N69:N72)</f>
        <v>0</v>
      </c>
      <c r="O68" s="181">
        <f t="shared" si="365"/>
        <v>0</v>
      </c>
      <c r="P68" s="182">
        <f t="shared" si="321"/>
        <v>0</v>
      </c>
      <c r="Q68" s="181">
        <f t="shared" ref="Q68:R68" si="366">SUM(Q69:Q72)</f>
        <v>0</v>
      </c>
      <c r="R68" s="181">
        <f t="shared" si="366"/>
        <v>0</v>
      </c>
      <c r="S68" s="182">
        <f t="shared" si="323"/>
        <v>0</v>
      </c>
      <c r="T68" s="181">
        <f t="shared" ref="T68:U68" si="367">SUM(T69:T72)</f>
        <v>0</v>
      </c>
      <c r="U68" s="181">
        <f t="shared" si="367"/>
        <v>0</v>
      </c>
      <c r="V68" s="182">
        <f t="shared" si="325"/>
        <v>0</v>
      </c>
      <c r="W68" s="181">
        <f t="shared" ref="W68:X68" si="368">SUM(W69:W72)</f>
        <v>0</v>
      </c>
      <c r="X68" s="181">
        <f t="shared" si="368"/>
        <v>0</v>
      </c>
      <c r="Y68" s="182">
        <f t="shared" si="326"/>
        <v>0</v>
      </c>
      <c r="Z68" s="181">
        <f t="shared" ref="Z68:AA68" si="369">SUM(Z69:Z72)</f>
        <v>3333.8568</v>
      </c>
      <c r="AA68" s="181">
        <f t="shared" si="369"/>
        <v>3333.8568</v>
      </c>
      <c r="AB68" s="182">
        <f t="shared" si="328"/>
        <v>100</v>
      </c>
      <c r="AC68" s="181">
        <f t="shared" ref="AC68:AD68" si="370">SUM(AC69:AC72)</f>
        <v>266.10000000000002</v>
      </c>
      <c r="AD68" s="181">
        <f t="shared" si="370"/>
        <v>266.10000000000002</v>
      </c>
      <c r="AE68" s="182">
        <f t="shared" si="330"/>
        <v>100</v>
      </c>
      <c r="AF68" s="181">
        <f t="shared" ref="AF68:AG68" si="371">SUM(AF69:AF72)</f>
        <v>0</v>
      </c>
      <c r="AG68" s="181">
        <f t="shared" si="371"/>
        <v>0</v>
      </c>
      <c r="AH68" s="182">
        <f t="shared" si="332"/>
        <v>0</v>
      </c>
      <c r="AI68" s="181">
        <f t="shared" ref="AI68:AJ68" si="372">SUM(AI69:AI72)</f>
        <v>0</v>
      </c>
      <c r="AJ68" s="181">
        <f t="shared" si="372"/>
        <v>0</v>
      </c>
      <c r="AK68" s="182">
        <f t="shared" si="334"/>
        <v>0</v>
      </c>
      <c r="AL68" s="181">
        <f t="shared" ref="AL68:AM68" si="373">SUM(AL69:AL72)</f>
        <v>0</v>
      </c>
      <c r="AM68" s="181">
        <f t="shared" si="373"/>
        <v>0</v>
      </c>
      <c r="AN68" s="182">
        <f t="shared" si="336"/>
        <v>0</v>
      </c>
      <c r="AO68" s="181">
        <f t="shared" ref="AO68:AP68" si="374">SUM(AO69:AO72)</f>
        <v>0</v>
      </c>
      <c r="AP68" s="181">
        <f t="shared" si="374"/>
        <v>0</v>
      </c>
      <c r="AQ68" s="182">
        <f t="shared" si="338"/>
        <v>0</v>
      </c>
      <c r="AR68" s="412"/>
    </row>
    <row r="69" spans="1:44" ht="39" customHeight="1">
      <c r="A69" s="358"/>
      <c r="B69" s="369"/>
      <c r="C69" s="408"/>
      <c r="D69" s="187" t="s">
        <v>37</v>
      </c>
      <c r="E69" s="309">
        <f t="shared" si="313"/>
        <v>0</v>
      </c>
      <c r="F69" s="309">
        <f t="shared" si="314"/>
        <v>0</v>
      </c>
      <c r="G69" s="186">
        <f t="shared" si="315"/>
        <v>0</v>
      </c>
      <c r="H69" s="174"/>
      <c r="I69" s="174"/>
      <c r="J69" s="183">
        <f t="shared" si="317"/>
        <v>0</v>
      </c>
      <c r="K69" s="174"/>
      <c r="L69" s="174"/>
      <c r="M69" s="183">
        <f t="shared" si="319"/>
        <v>0</v>
      </c>
      <c r="N69" s="174"/>
      <c r="O69" s="174"/>
      <c r="P69" s="183">
        <f t="shared" si="321"/>
        <v>0</v>
      </c>
      <c r="Q69" s="174"/>
      <c r="R69" s="174"/>
      <c r="S69" s="183">
        <f t="shared" si="323"/>
        <v>0</v>
      </c>
      <c r="T69" s="174"/>
      <c r="U69" s="174"/>
      <c r="V69" s="183">
        <f t="shared" si="325"/>
        <v>0</v>
      </c>
      <c r="W69" s="174"/>
      <c r="X69" s="174"/>
      <c r="Y69" s="183">
        <f t="shared" si="326"/>
        <v>0</v>
      </c>
      <c r="Z69" s="174"/>
      <c r="AA69" s="174"/>
      <c r="AB69" s="183">
        <f t="shared" si="328"/>
        <v>0</v>
      </c>
      <c r="AC69" s="174"/>
      <c r="AD69" s="174"/>
      <c r="AE69" s="183">
        <f t="shared" si="330"/>
        <v>0</v>
      </c>
      <c r="AF69" s="174"/>
      <c r="AG69" s="174"/>
      <c r="AH69" s="183">
        <f t="shared" si="332"/>
        <v>0</v>
      </c>
      <c r="AI69" s="174"/>
      <c r="AJ69" s="174"/>
      <c r="AK69" s="183">
        <f t="shared" si="334"/>
        <v>0</v>
      </c>
      <c r="AL69" s="174"/>
      <c r="AM69" s="174"/>
      <c r="AN69" s="183">
        <f t="shared" si="336"/>
        <v>0</v>
      </c>
      <c r="AO69" s="174"/>
      <c r="AP69" s="174"/>
      <c r="AQ69" s="183">
        <f t="shared" si="338"/>
        <v>0</v>
      </c>
      <c r="AR69" s="412"/>
    </row>
    <row r="70" spans="1:44" ht="58.5" customHeight="1">
      <c r="A70" s="358"/>
      <c r="B70" s="369"/>
      <c r="C70" s="408"/>
      <c r="D70" s="187" t="s">
        <v>2</v>
      </c>
      <c r="E70" s="309">
        <f t="shared" si="313"/>
        <v>0</v>
      </c>
      <c r="F70" s="309">
        <f t="shared" si="314"/>
        <v>0</v>
      </c>
      <c r="G70" s="186">
        <f t="shared" si="315"/>
        <v>0</v>
      </c>
      <c r="H70" s="174"/>
      <c r="I70" s="174"/>
      <c r="J70" s="183">
        <f t="shared" si="317"/>
        <v>0</v>
      </c>
      <c r="K70" s="174"/>
      <c r="L70" s="174"/>
      <c r="M70" s="183">
        <f t="shared" si="319"/>
        <v>0</v>
      </c>
      <c r="N70" s="174"/>
      <c r="O70" s="174"/>
      <c r="P70" s="183">
        <f t="shared" si="321"/>
        <v>0</v>
      </c>
      <c r="Q70" s="174"/>
      <c r="R70" s="174"/>
      <c r="S70" s="183">
        <f t="shared" si="323"/>
        <v>0</v>
      </c>
      <c r="T70" s="174"/>
      <c r="U70" s="174"/>
      <c r="V70" s="183">
        <f t="shared" si="325"/>
        <v>0</v>
      </c>
      <c r="W70" s="174"/>
      <c r="X70" s="174"/>
      <c r="Y70" s="183">
        <f t="shared" si="326"/>
        <v>0</v>
      </c>
      <c r="Z70" s="174"/>
      <c r="AA70" s="174"/>
      <c r="AB70" s="183">
        <f t="shared" si="328"/>
        <v>0</v>
      </c>
      <c r="AC70" s="174"/>
      <c r="AD70" s="174"/>
      <c r="AE70" s="183">
        <f t="shared" si="330"/>
        <v>0</v>
      </c>
      <c r="AF70" s="174"/>
      <c r="AG70" s="174"/>
      <c r="AH70" s="183">
        <f t="shared" si="332"/>
        <v>0</v>
      </c>
      <c r="AI70" s="174"/>
      <c r="AJ70" s="174"/>
      <c r="AK70" s="183">
        <f t="shared" si="334"/>
        <v>0</v>
      </c>
      <c r="AL70" s="174"/>
      <c r="AM70" s="174"/>
      <c r="AN70" s="183">
        <f t="shared" si="336"/>
        <v>0</v>
      </c>
      <c r="AO70" s="174"/>
      <c r="AP70" s="174"/>
      <c r="AQ70" s="183">
        <f t="shared" si="338"/>
        <v>0</v>
      </c>
      <c r="AR70" s="412"/>
    </row>
    <row r="71" spans="1:44" ht="21.75" customHeight="1">
      <c r="A71" s="358"/>
      <c r="B71" s="369"/>
      <c r="C71" s="408"/>
      <c r="D71" s="187" t="s">
        <v>43</v>
      </c>
      <c r="E71" s="279">
        <f t="shared" si="313"/>
        <v>3599.9567999999999</v>
      </c>
      <c r="F71" s="279">
        <f t="shared" si="314"/>
        <v>3599.9567999999999</v>
      </c>
      <c r="G71" s="183">
        <f t="shared" si="315"/>
        <v>100</v>
      </c>
      <c r="H71" s="174"/>
      <c r="I71" s="174"/>
      <c r="J71" s="183">
        <f t="shared" si="317"/>
        <v>0</v>
      </c>
      <c r="K71" s="174"/>
      <c r="L71" s="174"/>
      <c r="M71" s="183">
        <f t="shared" si="319"/>
        <v>0</v>
      </c>
      <c r="N71" s="174"/>
      <c r="O71" s="174"/>
      <c r="P71" s="183">
        <f t="shared" si="321"/>
        <v>0</v>
      </c>
      <c r="Q71" s="174"/>
      <c r="R71" s="174"/>
      <c r="S71" s="183">
        <f t="shared" si="323"/>
        <v>0</v>
      </c>
      <c r="T71" s="174"/>
      <c r="U71" s="174"/>
      <c r="V71" s="183">
        <f t="shared" si="325"/>
        <v>0</v>
      </c>
      <c r="W71" s="174"/>
      <c r="X71" s="174"/>
      <c r="Y71" s="183">
        <f t="shared" si="326"/>
        <v>0</v>
      </c>
      <c r="Z71" s="174">
        <v>3333.8568</v>
      </c>
      <c r="AA71" s="174">
        <v>3333.8568</v>
      </c>
      <c r="AB71" s="183">
        <f t="shared" si="328"/>
        <v>100</v>
      </c>
      <c r="AC71" s="174">
        <v>266.10000000000002</v>
      </c>
      <c r="AD71" s="174">
        <v>266.10000000000002</v>
      </c>
      <c r="AE71" s="183">
        <f t="shared" si="330"/>
        <v>100</v>
      </c>
      <c r="AF71" s="174"/>
      <c r="AG71" s="174"/>
      <c r="AH71" s="183">
        <f t="shared" si="332"/>
        <v>0</v>
      </c>
      <c r="AI71" s="174"/>
      <c r="AJ71" s="174"/>
      <c r="AK71" s="183">
        <f t="shared" si="334"/>
        <v>0</v>
      </c>
      <c r="AL71" s="174"/>
      <c r="AM71" s="174"/>
      <c r="AN71" s="183">
        <f t="shared" si="336"/>
        <v>0</v>
      </c>
      <c r="AO71" s="174"/>
      <c r="AP71" s="174"/>
      <c r="AQ71" s="183">
        <f t="shared" si="338"/>
        <v>0</v>
      </c>
      <c r="AR71" s="412"/>
    </row>
    <row r="72" spans="1:44" ht="30" customHeight="1">
      <c r="A72" s="358"/>
      <c r="B72" s="369"/>
      <c r="C72" s="409"/>
      <c r="D72" s="187" t="s">
        <v>263</v>
      </c>
      <c r="E72" s="309">
        <f t="shared" si="313"/>
        <v>0</v>
      </c>
      <c r="F72" s="309">
        <f t="shared" si="314"/>
        <v>0</v>
      </c>
      <c r="G72" s="186">
        <f t="shared" si="315"/>
        <v>0</v>
      </c>
      <c r="H72" s="184"/>
      <c r="I72" s="184"/>
      <c r="J72" s="183">
        <f t="shared" si="317"/>
        <v>0</v>
      </c>
      <c r="K72" s="184"/>
      <c r="L72" s="184"/>
      <c r="M72" s="183">
        <f t="shared" si="319"/>
        <v>0</v>
      </c>
      <c r="N72" s="184"/>
      <c r="O72" s="184"/>
      <c r="P72" s="183">
        <f t="shared" si="321"/>
        <v>0</v>
      </c>
      <c r="Q72" s="184"/>
      <c r="R72" s="184"/>
      <c r="S72" s="183">
        <f t="shared" si="323"/>
        <v>0</v>
      </c>
      <c r="T72" s="184"/>
      <c r="U72" s="184"/>
      <c r="V72" s="183">
        <f t="shared" si="325"/>
        <v>0</v>
      </c>
      <c r="W72" s="184"/>
      <c r="X72" s="184"/>
      <c r="Y72" s="183">
        <f t="shared" si="326"/>
        <v>0</v>
      </c>
      <c r="Z72" s="184"/>
      <c r="AA72" s="184"/>
      <c r="AB72" s="183">
        <f t="shared" si="328"/>
        <v>0</v>
      </c>
      <c r="AC72" s="184"/>
      <c r="AD72" s="184"/>
      <c r="AE72" s="183">
        <f t="shared" si="330"/>
        <v>0</v>
      </c>
      <c r="AF72" s="184"/>
      <c r="AG72" s="184"/>
      <c r="AH72" s="183">
        <f t="shared" si="332"/>
        <v>0</v>
      </c>
      <c r="AI72" s="184"/>
      <c r="AJ72" s="184"/>
      <c r="AK72" s="183">
        <f t="shared" si="334"/>
        <v>0</v>
      </c>
      <c r="AL72" s="184"/>
      <c r="AM72" s="184"/>
      <c r="AN72" s="183">
        <f t="shared" si="336"/>
        <v>0</v>
      </c>
      <c r="AO72" s="184"/>
      <c r="AP72" s="184"/>
      <c r="AQ72" s="183">
        <f t="shared" si="338"/>
        <v>0</v>
      </c>
      <c r="AR72" s="412"/>
    </row>
    <row r="73" spans="1:44" ht="22.15" customHeight="1">
      <c r="A73" s="358" t="s">
        <v>365</v>
      </c>
      <c r="B73" s="368" t="s">
        <v>408</v>
      </c>
      <c r="C73" s="408" t="s">
        <v>435</v>
      </c>
      <c r="D73" s="180" t="s">
        <v>41</v>
      </c>
      <c r="E73" s="207">
        <f t="shared" si="313"/>
        <v>12195.73</v>
      </c>
      <c r="F73" s="207">
        <f t="shared" si="314"/>
        <v>9140</v>
      </c>
      <c r="G73" s="182">
        <f t="shared" si="315"/>
        <v>74.94426327903291</v>
      </c>
      <c r="H73" s="181">
        <f t="shared" ref="H73:I73" si="375">SUM(H74:H77)</f>
        <v>0</v>
      </c>
      <c r="I73" s="181">
        <f t="shared" si="375"/>
        <v>0</v>
      </c>
      <c r="J73" s="182">
        <f t="shared" si="317"/>
        <v>0</v>
      </c>
      <c r="K73" s="181">
        <f t="shared" ref="K73:L73" si="376">SUM(K74:K77)</f>
        <v>0</v>
      </c>
      <c r="L73" s="181">
        <f t="shared" si="376"/>
        <v>0</v>
      </c>
      <c r="M73" s="182">
        <f t="shared" si="319"/>
        <v>0</v>
      </c>
      <c r="N73" s="181">
        <f t="shared" ref="N73:O73" si="377">SUM(N74:N77)</f>
        <v>0</v>
      </c>
      <c r="O73" s="181">
        <f t="shared" si="377"/>
        <v>0</v>
      </c>
      <c r="P73" s="182">
        <f t="shared" si="321"/>
        <v>0</v>
      </c>
      <c r="Q73" s="181">
        <f t="shared" ref="Q73:R73" si="378">SUM(Q74:Q77)</f>
        <v>0</v>
      </c>
      <c r="R73" s="181">
        <f t="shared" si="378"/>
        <v>0</v>
      </c>
      <c r="S73" s="182">
        <f t="shared" si="323"/>
        <v>0</v>
      </c>
      <c r="T73" s="181">
        <f t="shared" ref="T73:U73" si="379">SUM(T74:T77)</f>
        <v>0</v>
      </c>
      <c r="U73" s="181">
        <f t="shared" si="379"/>
        <v>0</v>
      </c>
      <c r="V73" s="182">
        <f t="shared" si="325"/>
        <v>0</v>
      </c>
      <c r="W73" s="181">
        <f t="shared" ref="W73:X73" si="380">SUM(W74:W77)</f>
        <v>490</v>
      </c>
      <c r="X73" s="181">
        <f t="shared" si="380"/>
        <v>490</v>
      </c>
      <c r="Y73" s="182">
        <f t="shared" si="326"/>
        <v>100</v>
      </c>
      <c r="Z73" s="181">
        <f t="shared" ref="Z73:AA73" si="381">SUM(Z74:Z77)</f>
        <v>0</v>
      </c>
      <c r="AA73" s="181">
        <f t="shared" si="381"/>
        <v>0</v>
      </c>
      <c r="AB73" s="182">
        <f t="shared" si="328"/>
        <v>0</v>
      </c>
      <c r="AC73" s="181">
        <f t="shared" ref="AC73:AD73" si="382">SUM(AC74:AC77)</f>
        <v>0</v>
      </c>
      <c r="AD73" s="181">
        <f t="shared" si="382"/>
        <v>0</v>
      </c>
      <c r="AE73" s="182">
        <f t="shared" si="330"/>
        <v>0</v>
      </c>
      <c r="AF73" s="181">
        <f t="shared" ref="AF73:AG73" si="383">SUM(AF74:AF77)</f>
        <v>8650</v>
      </c>
      <c r="AG73" s="181">
        <f t="shared" si="383"/>
        <v>8650</v>
      </c>
      <c r="AH73" s="182">
        <f t="shared" si="332"/>
        <v>100</v>
      </c>
      <c r="AI73" s="181">
        <f t="shared" ref="AI73:AJ73" si="384">SUM(AI74:AI77)</f>
        <v>0</v>
      </c>
      <c r="AJ73" s="181">
        <f t="shared" si="384"/>
        <v>0</v>
      </c>
      <c r="AK73" s="182">
        <f t="shared" si="334"/>
        <v>0</v>
      </c>
      <c r="AL73" s="181">
        <f t="shared" ref="AL73:AM73" si="385">SUM(AL74:AL77)</f>
        <v>0</v>
      </c>
      <c r="AM73" s="181">
        <f t="shared" si="385"/>
        <v>0</v>
      </c>
      <c r="AN73" s="182">
        <f t="shared" si="336"/>
        <v>0</v>
      </c>
      <c r="AO73" s="181">
        <f t="shared" ref="AO73:AP73" si="386">SUM(AO74:AO77)</f>
        <v>3055.73</v>
      </c>
      <c r="AP73" s="181">
        <f t="shared" si="386"/>
        <v>0</v>
      </c>
      <c r="AQ73" s="182">
        <f t="shared" si="338"/>
        <v>0</v>
      </c>
      <c r="AR73" s="412"/>
    </row>
    <row r="74" spans="1:44" ht="39" customHeight="1">
      <c r="A74" s="358"/>
      <c r="B74" s="369"/>
      <c r="C74" s="408"/>
      <c r="D74" s="187" t="s">
        <v>37</v>
      </c>
      <c r="E74" s="309">
        <f t="shared" si="313"/>
        <v>0</v>
      </c>
      <c r="F74" s="309">
        <f t="shared" si="314"/>
        <v>0</v>
      </c>
      <c r="G74" s="186">
        <f t="shared" si="315"/>
        <v>0</v>
      </c>
      <c r="H74" s="174"/>
      <c r="I74" s="174"/>
      <c r="J74" s="183">
        <f t="shared" si="317"/>
        <v>0</v>
      </c>
      <c r="K74" s="174"/>
      <c r="L74" s="174"/>
      <c r="M74" s="183">
        <f t="shared" si="319"/>
        <v>0</v>
      </c>
      <c r="N74" s="174"/>
      <c r="O74" s="174"/>
      <c r="P74" s="183">
        <f t="shared" si="321"/>
        <v>0</v>
      </c>
      <c r="Q74" s="174"/>
      <c r="R74" s="174"/>
      <c r="S74" s="183">
        <f t="shared" si="323"/>
        <v>0</v>
      </c>
      <c r="T74" s="174"/>
      <c r="U74" s="174"/>
      <c r="V74" s="183">
        <f t="shared" si="325"/>
        <v>0</v>
      </c>
      <c r="W74" s="174"/>
      <c r="X74" s="174"/>
      <c r="Y74" s="183">
        <f t="shared" si="326"/>
        <v>0</v>
      </c>
      <c r="Z74" s="174"/>
      <c r="AA74" s="174"/>
      <c r="AB74" s="183">
        <f t="shared" si="328"/>
        <v>0</v>
      </c>
      <c r="AC74" s="174"/>
      <c r="AD74" s="174"/>
      <c r="AE74" s="183">
        <f t="shared" si="330"/>
        <v>0</v>
      </c>
      <c r="AF74" s="174"/>
      <c r="AG74" s="174"/>
      <c r="AH74" s="183">
        <f t="shared" si="332"/>
        <v>0</v>
      </c>
      <c r="AI74" s="174"/>
      <c r="AJ74" s="174"/>
      <c r="AK74" s="183">
        <f t="shared" si="334"/>
        <v>0</v>
      </c>
      <c r="AL74" s="174"/>
      <c r="AM74" s="174"/>
      <c r="AN74" s="183">
        <f t="shared" si="336"/>
        <v>0</v>
      </c>
      <c r="AO74" s="174"/>
      <c r="AP74" s="174"/>
      <c r="AQ74" s="183">
        <f t="shared" si="338"/>
        <v>0</v>
      </c>
      <c r="AR74" s="412"/>
    </row>
    <row r="75" spans="1:44" ht="58.5" customHeight="1">
      <c r="A75" s="358"/>
      <c r="B75" s="369"/>
      <c r="C75" s="408"/>
      <c r="D75" s="187" t="s">
        <v>2</v>
      </c>
      <c r="E75" s="309">
        <f t="shared" si="313"/>
        <v>0</v>
      </c>
      <c r="F75" s="309">
        <f t="shared" si="314"/>
        <v>0</v>
      </c>
      <c r="G75" s="186">
        <f t="shared" si="315"/>
        <v>0</v>
      </c>
      <c r="H75" s="174"/>
      <c r="I75" s="174"/>
      <c r="J75" s="183">
        <f t="shared" si="317"/>
        <v>0</v>
      </c>
      <c r="K75" s="174"/>
      <c r="L75" s="174"/>
      <c r="M75" s="183">
        <f t="shared" si="319"/>
        <v>0</v>
      </c>
      <c r="N75" s="174"/>
      <c r="O75" s="174"/>
      <c r="P75" s="183">
        <f t="shared" si="321"/>
        <v>0</v>
      </c>
      <c r="Q75" s="174"/>
      <c r="R75" s="174"/>
      <c r="S75" s="183">
        <f t="shared" si="323"/>
        <v>0</v>
      </c>
      <c r="T75" s="174"/>
      <c r="U75" s="174"/>
      <c r="V75" s="183">
        <f t="shared" si="325"/>
        <v>0</v>
      </c>
      <c r="W75" s="174"/>
      <c r="X75" s="174"/>
      <c r="Y75" s="183">
        <f t="shared" si="326"/>
        <v>0</v>
      </c>
      <c r="Z75" s="174"/>
      <c r="AA75" s="174"/>
      <c r="AB75" s="183">
        <f t="shared" si="328"/>
        <v>0</v>
      </c>
      <c r="AC75" s="174"/>
      <c r="AD75" s="174"/>
      <c r="AE75" s="183">
        <f t="shared" si="330"/>
        <v>0</v>
      </c>
      <c r="AF75" s="174"/>
      <c r="AG75" s="174"/>
      <c r="AH75" s="183">
        <f t="shared" si="332"/>
        <v>0</v>
      </c>
      <c r="AI75" s="174"/>
      <c r="AJ75" s="174"/>
      <c r="AK75" s="183">
        <f t="shared" si="334"/>
        <v>0</v>
      </c>
      <c r="AL75" s="174"/>
      <c r="AM75" s="174"/>
      <c r="AN75" s="183">
        <f t="shared" si="336"/>
        <v>0</v>
      </c>
      <c r="AO75" s="174"/>
      <c r="AP75" s="174"/>
      <c r="AQ75" s="183">
        <f t="shared" si="338"/>
        <v>0</v>
      </c>
      <c r="AR75" s="412"/>
    </row>
    <row r="76" spans="1:44" ht="21.75" customHeight="1">
      <c r="A76" s="358"/>
      <c r="B76" s="369"/>
      <c r="C76" s="408"/>
      <c r="D76" s="187" t="s">
        <v>43</v>
      </c>
      <c r="E76" s="279">
        <f t="shared" si="313"/>
        <v>12195.73</v>
      </c>
      <c r="F76" s="279">
        <f t="shared" si="314"/>
        <v>9140</v>
      </c>
      <c r="G76" s="183">
        <f t="shared" si="315"/>
        <v>74.94426327903291</v>
      </c>
      <c r="H76" s="174"/>
      <c r="I76" s="174"/>
      <c r="J76" s="183">
        <f t="shared" si="317"/>
        <v>0</v>
      </c>
      <c r="K76" s="174"/>
      <c r="L76" s="174"/>
      <c r="M76" s="183">
        <f t="shared" si="319"/>
        <v>0</v>
      </c>
      <c r="N76" s="174"/>
      <c r="O76" s="174"/>
      <c r="P76" s="183">
        <f t="shared" si="321"/>
        <v>0</v>
      </c>
      <c r="Q76" s="290"/>
      <c r="R76" s="174"/>
      <c r="S76" s="183">
        <f t="shared" si="323"/>
        <v>0</v>
      </c>
      <c r="T76" s="174"/>
      <c r="U76" s="174"/>
      <c r="V76" s="183">
        <f t="shared" si="325"/>
        <v>0</v>
      </c>
      <c r="W76" s="174">
        <f>336.4438+4.54393+2.01227+147</f>
        <v>490</v>
      </c>
      <c r="X76" s="174">
        <f>336.4438+4.54393+2.01227+147</f>
        <v>490</v>
      </c>
      <c r="Y76" s="183">
        <f t="shared" si="326"/>
        <v>100</v>
      </c>
      <c r="Z76" s="174"/>
      <c r="AA76" s="174"/>
      <c r="AB76" s="183">
        <f t="shared" si="328"/>
        <v>0</v>
      </c>
      <c r="AC76" s="174"/>
      <c r="AD76" s="174"/>
      <c r="AE76" s="183">
        <f t="shared" si="330"/>
        <v>0</v>
      </c>
      <c r="AF76" s="174">
        <v>8650</v>
      </c>
      <c r="AG76" s="174">
        <v>8650</v>
      </c>
      <c r="AH76" s="183">
        <f t="shared" si="332"/>
        <v>100</v>
      </c>
      <c r="AI76" s="174"/>
      <c r="AJ76" s="174"/>
      <c r="AK76" s="183">
        <f t="shared" si="334"/>
        <v>0</v>
      </c>
      <c r="AL76" s="174"/>
      <c r="AM76" s="174"/>
      <c r="AN76" s="183">
        <f t="shared" si="336"/>
        <v>0</v>
      </c>
      <c r="AO76" s="174">
        <v>3055.73</v>
      </c>
      <c r="AP76" s="174"/>
      <c r="AQ76" s="183">
        <f t="shared" si="338"/>
        <v>0</v>
      </c>
      <c r="AR76" s="412"/>
    </row>
    <row r="77" spans="1:44" ht="30" customHeight="1">
      <c r="A77" s="358"/>
      <c r="B77" s="369"/>
      <c r="C77" s="409"/>
      <c r="D77" s="187" t="s">
        <v>263</v>
      </c>
      <c r="E77" s="309">
        <f t="shared" si="313"/>
        <v>0</v>
      </c>
      <c r="F77" s="309">
        <f t="shared" si="314"/>
        <v>0</v>
      </c>
      <c r="G77" s="186">
        <f t="shared" si="315"/>
        <v>0</v>
      </c>
      <c r="H77" s="184"/>
      <c r="I77" s="184"/>
      <c r="J77" s="183">
        <f t="shared" si="317"/>
        <v>0</v>
      </c>
      <c r="K77" s="184"/>
      <c r="L77" s="184"/>
      <c r="M77" s="183">
        <f t="shared" si="319"/>
        <v>0</v>
      </c>
      <c r="N77" s="184"/>
      <c r="O77" s="184"/>
      <c r="P77" s="183">
        <f t="shared" si="321"/>
        <v>0</v>
      </c>
      <c r="Q77" s="184"/>
      <c r="R77" s="184"/>
      <c r="S77" s="183">
        <f t="shared" si="323"/>
        <v>0</v>
      </c>
      <c r="T77" s="184"/>
      <c r="U77" s="184"/>
      <c r="V77" s="183">
        <f t="shared" si="325"/>
        <v>0</v>
      </c>
      <c r="W77" s="184"/>
      <c r="X77" s="184"/>
      <c r="Y77" s="183">
        <f t="shared" si="326"/>
        <v>0</v>
      </c>
      <c r="Z77" s="184"/>
      <c r="AA77" s="184"/>
      <c r="AB77" s="183">
        <f t="shared" si="328"/>
        <v>0</v>
      </c>
      <c r="AC77" s="184"/>
      <c r="AD77" s="184"/>
      <c r="AE77" s="183">
        <f t="shared" si="330"/>
        <v>0</v>
      </c>
      <c r="AF77" s="184"/>
      <c r="AG77" s="184"/>
      <c r="AH77" s="183">
        <f t="shared" si="332"/>
        <v>0</v>
      </c>
      <c r="AI77" s="184"/>
      <c r="AJ77" s="184"/>
      <c r="AK77" s="183">
        <f t="shared" si="334"/>
        <v>0</v>
      </c>
      <c r="AL77" s="184"/>
      <c r="AM77" s="184"/>
      <c r="AN77" s="183">
        <f t="shared" si="336"/>
        <v>0</v>
      </c>
      <c r="AO77" s="184"/>
      <c r="AP77" s="184"/>
      <c r="AQ77" s="183">
        <f t="shared" si="338"/>
        <v>0</v>
      </c>
      <c r="AR77" s="412"/>
    </row>
    <row r="78" spans="1:44" ht="22.15" customHeight="1">
      <c r="A78" s="358" t="s">
        <v>366</v>
      </c>
      <c r="B78" s="368" t="s">
        <v>436</v>
      </c>
      <c r="C78" s="408" t="s">
        <v>435</v>
      </c>
      <c r="D78" s="180" t="s">
        <v>41</v>
      </c>
      <c r="E78" s="207">
        <f t="shared" si="285"/>
        <v>5025.3999999999996</v>
      </c>
      <c r="F78" s="207">
        <f t="shared" si="286"/>
        <v>5025.3999999999996</v>
      </c>
      <c r="G78" s="182">
        <f t="shared" si="287"/>
        <v>100</v>
      </c>
      <c r="H78" s="181">
        <f t="shared" ref="H78:I78" si="387">SUM(H79:H82)</f>
        <v>0</v>
      </c>
      <c r="I78" s="181">
        <f t="shared" si="387"/>
        <v>0</v>
      </c>
      <c r="J78" s="182">
        <f t="shared" si="288"/>
        <v>0</v>
      </c>
      <c r="K78" s="181">
        <f t="shared" ref="K78:L78" si="388">SUM(K79:K82)</f>
        <v>1050</v>
      </c>
      <c r="L78" s="181">
        <f t="shared" si="388"/>
        <v>1050</v>
      </c>
      <c r="M78" s="182">
        <f t="shared" si="264"/>
        <v>100</v>
      </c>
      <c r="N78" s="181">
        <f t="shared" ref="N78:O78" si="389">SUM(N79:N82)</f>
        <v>0</v>
      </c>
      <c r="O78" s="181">
        <f t="shared" si="389"/>
        <v>0</v>
      </c>
      <c r="P78" s="182">
        <f t="shared" si="266"/>
        <v>0</v>
      </c>
      <c r="Q78" s="181">
        <f t="shared" ref="Q78:R78" si="390">SUM(Q79:Q82)</f>
        <v>0</v>
      </c>
      <c r="R78" s="181">
        <f t="shared" si="390"/>
        <v>0</v>
      </c>
      <c r="S78" s="182">
        <f t="shared" si="268"/>
        <v>0</v>
      </c>
      <c r="T78" s="181">
        <f t="shared" ref="T78" si="391">SUM(T79:T82)</f>
        <v>0</v>
      </c>
      <c r="U78" s="181">
        <f>SUM(U79:U82)</f>
        <v>0</v>
      </c>
      <c r="V78" s="182">
        <f t="shared" si="270"/>
        <v>0</v>
      </c>
      <c r="W78" s="181">
        <f t="shared" ref="W78:X78" si="392">SUM(W79:W82)</f>
        <v>0</v>
      </c>
      <c r="X78" s="181">
        <f t="shared" si="392"/>
        <v>0</v>
      </c>
      <c r="Y78" s="182">
        <f t="shared" si="272"/>
        <v>0</v>
      </c>
      <c r="Z78" s="181">
        <f t="shared" ref="Z78:AA78" si="393">SUM(Z79:Z82)</f>
        <v>0</v>
      </c>
      <c r="AA78" s="181">
        <f t="shared" si="393"/>
        <v>0</v>
      </c>
      <c r="AB78" s="182">
        <f t="shared" si="274"/>
        <v>0</v>
      </c>
      <c r="AC78" s="181">
        <f t="shared" ref="AC78:AD78" si="394">SUM(AC79:AC82)</f>
        <v>3975.4</v>
      </c>
      <c r="AD78" s="181">
        <f t="shared" si="394"/>
        <v>3975.4</v>
      </c>
      <c r="AE78" s="182">
        <f t="shared" si="276"/>
        <v>100</v>
      </c>
      <c r="AF78" s="181">
        <f t="shared" ref="AF78:AG78" si="395">SUM(AF79:AF82)</f>
        <v>0</v>
      </c>
      <c r="AG78" s="181">
        <f t="shared" si="395"/>
        <v>0</v>
      </c>
      <c r="AH78" s="182">
        <f t="shared" si="278"/>
        <v>0</v>
      </c>
      <c r="AI78" s="181">
        <f t="shared" ref="AI78:AJ78" si="396">SUM(AI79:AI82)</f>
        <v>0</v>
      </c>
      <c r="AJ78" s="181">
        <f t="shared" si="396"/>
        <v>0</v>
      </c>
      <c r="AK78" s="182">
        <f t="shared" si="280"/>
        <v>0</v>
      </c>
      <c r="AL78" s="181">
        <f t="shared" ref="AL78:AM78" si="397">SUM(AL79:AL82)</f>
        <v>0</v>
      </c>
      <c r="AM78" s="181">
        <f t="shared" si="397"/>
        <v>0</v>
      </c>
      <c r="AN78" s="182">
        <f t="shared" si="282"/>
        <v>0</v>
      </c>
      <c r="AO78" s="181">
        <f t="shared" ref="AO78:AP78" si="398">SUM(AO79:AO82)</f>
        <v>0</v>
      </c>
      <c r="AP78" s="181">
        <f t="shared" si="398"/>
        <v>0</v>
      </c>
      <c r="AQ78" s="182">
        <f t="shared" si="284"/>
        <v>0</v>
      </c>
      <c r="AR78" s="412"/>
    </row>
    <row r="79" spans="1:44" ht="39" customHeight="1">
      <c r="A79" s="358"/>
      <c r="B79" s="369"/>
      <c r="C79" s="408"/>
      <c r="D79" s="187" t="s">
        <v>37</v>
      </c>
      <c r="E79" s="309">
        <f t="shared" si="285"/>
        <v>0</v>
      </c>
      <c r="F79" s="309">
        <f t="shared" si="286"/>
        <v>0</v>
      </c>
      <c r="G79" s="186">
        <f t="shared" si="287"/>
        <v>0</v>
      </c>
      <c r="H79" s="174"/>
      <c r="I79" s="174"/>
      <c r="J79" s="183">
        <f t="shared" si="288"/>
        <v>0</v>
      </c>
      <c r="K79" s="174"/>
      <c r="L79" s="174"/>
      <c r="M79" s="183">
        <f t="shared" si="264"/>
        <v>0</v>
      </c>
      <c r="N79" s="174"/>
      <c r="O79" s="174"/>
      <c r="P79" s="183">
        <f t="shared" si="266"/>
        <v>0</v>
      </c>
      <c r="Q79" s="174"/>
      <c r="R79" s="174"/>
      <c r="S79" s="183">
        <f t="shared" si="268"/>
        <v>0</v>
      </c>
      <c r="T79" s="174"/>
      <c r="U79" s="174"/>
      <c r="V79" s="183">
        <f t="shared" si="270"/>
        <v>0</v>
      </c>
      <c r="W79" s="174"/>
      <c r="X79" s="174"/>
      <c r="Y79" s="183">
        <f t="shared" si="272"/>
        <v>0</v>
      </c>
      <c r="Z79" s="174"/>
      <c r="AA79" s="174"/>
      <c r="AB79" s="183">
        <f t="shared" si="274"/>
        <v>0</v>
      </c>
      <c r="AC79" s="174"/>
      <c r="AD79" s="174"/>
      <c r="AE79" s="183">
        <f t="shared" si="276"/>
        <v>0</v>
      </c>
      <c r="AF79" s="174"/>
      <c r="AG79" s="174"/>
      <c r="AH79" s="183">
        <f t="shared" si="278"/>
        <v>0</v>
      </c>
      <c r="AI79" s="174"/>
      <c r="AJ79" s="174"/>
      <c r="AK79" s="183">
        <f t="shared" si="280"/>
        <v>0</v>
      </c>
      <c r="AL79" s="174"/>
      <c r="AM79" s="174"/>
      <c r="AN79" s="183">
        <f t="shared" si="282"/>
        <v>0</v>
      </c>
      <c r="AO79" s="174"/>
      <c r="AP79" s="174"/>
      <c r="AQ79" s="183">
        <f t="shared" si="284"/>
        <v>0</v>
      </c>
      <c r="AR79" s="412"/>
    </row>
    <row r="80" spans="1:44" ht="58.5" customHeight="1">
      <c r="A80" s="358"/>
      <c r="B80" s="369"/>
      <c r="C80" s="408"/>
      <c r="D80" s="187" t="s">
        <v>2</v>
      </c>
      <c r="E80" s="309">
        <f t="shared" si="285"/>
        <v>0</v>
      </c>
      <c r="F80" s="309">
        <f t="shared" si="286"/>
        <v>0</v>
      </c>
      <c r="G80" s="186">
        <f t="shared" si="287"/>
        <v>0</v>
      </c>
      <c r="H80" s="174"/>
      <c r="I80" s="174"/>
      <c r="J80" s="183">
        <f t="shared" si="288"/>
        <v>0</v>
      </c>
      <c r="K80" s="174"/>
      <c r="L80" s="174"/>
      <c r="M80" s="183">
        <f t="shared" si="264"/>
        <v>0</v>
      </c>
      <c r="N80" s="174"/>
      <c r="O80" s="174"/>
      <c r="P80" s="183">
        <f t="shared" si="266"/>
        <v>0</v>
      </c>
      <c r="Q80" s="174"/>
      <c r="R80" s="174"/>
      <c r="S80" s="183">
        <f t="shared" si="268"/>
        <v>0</v>
      </c>
      <c r="T80" s="174"/>
      <c r="U80" s="174"/>
      <c r="V80" s="183">
        <f t="shared" si="270"/>
        <v>0</v>
      </c>
      <c r="W80" s="174"/>
      <c r="X80" s="174"/>
      <c r="Y80" s="183">
        <f t="shared" si="272"/>
        <v>0</v>
      </c>
      <c r="Z80" s="174"/>
      <c r="AA80" s="174"/>
      <c r="AB80" s="183">
        <f t="shared" si="274"/>
        <v>0</v>
      </c>
      <c r="AC80" s="174"/>
      <c r="AD80" s="174"/>
      <c r="AE80" s="183">
        <f t="shared" si="276"/>
        <v>0</v>
      </c>
      <c r="AF80" s="174"/>
      <c r="AG80" s="174"/>
      <c r="AH80" s="183">
        <f t="shared" si="278"/>
        <v>0</v>
      </c>
      <c r="AI80" s="174"/>
      <c r="AJ80" s="174"/>
      <c r="AK80" s="183">
        <f t="shared" si="280"/>
        <v>0</v>
      </c>
      <c r="AL80" s="174"/>
      <c r="AM80" s="174"/>
      <c r="AN80" s="183">
        <f t="shared" si="282"/>
        <v>0</v>
      </c>
      <c r="AO80" s="174"/>
      <c r="AP80" s="174"/>
      <c r="AQ80" s="183">
        <f t="shared" si="284"/>
        <v>0</v>
      </c>
      <c r="AR80" s="412"/>
    </row>
    <row r="81" spans="1:44" ht="21.75" customHeight="1">
      <c r="A81" s="358"/>
      <c r="B81" s="369"/>
      <c r="C81" s="408"/>
      <c r="D81" s="187" t="s">
        <v>43</v>
      </c>
      <c r="E81" s="279">
        <f t="shared" si="285"/>
        <v>5025.3999999999996</v>
      </c>
      <c r="F81" s="279">
        <f t="shared" si="286"/>
        <v>5025.3999999999996</v>
      </c>
      <c r="G81" s="183">
        <f t="shared" si="287"/>
        <v>100</v>
      </c>
      <c r="H81" s="174"/>
      <c r="I81" s="174"/>
      <c r="J81" s="183">
        <f t="shared" si="288"/>
        <v>0</v>
      </c>
      <c r="K81" s="174">
        <v>1050</v>
      </c>
      <c r="L81" s="174">
        <v>1050</v>
      </c>
      <c r="M81" s="183">
        <f t="shared" si="264"/>
        <v>100</v>
      </c>
      <c r="N81" s="174"/>
      <c r="O81" s="174"/>
      <c r="P81" s="183">
        <f t="shared" si="266"/>
        <v>0</v>
      </c>
      <c r="Q81" s="174"/>
      <c r="R81" s="174"/>
      <c r="S81" s="183">
        <f t="shared" si="268"/>
        <v>0</v>
      </c>
      <c r="T81" s="174"/>
      <c r="U81" s="174"/>
      <c r="V81" s="183">
        <f t="shared" si="270"/>
        <v>0</v>
      </c>
      <c r="W81" s="174"/>
      <c r="X81" s="174"/>
      <c r="Y81" s="183">
        <f t="shared" si="272"/>
        <v>0</v>
      </c>
      <c r="Z81" s="174"/>
      <c r="AA81" s="174"/>
      <c r="AB81" s="183">
        <f t="shared" si="274"/>
        <v>0</v>
      </c>
      <c r="AC81" s="174">
        <v>3975.4</v>
      </c>
      <c r="AD81" s="174">
        <v>3975.4</v>
      </c>
      <c r="AE81" s="183">
        <f t="shared" si="276"/>
        <v>100</v>
      </c>
      <c r="AF81" s="174"/>
      <c r="AG81" s="174"/>
      <c r="AH81" s="183">
        <f t="shared" si="278"/>
        <v>0</v>
      </c>
      <c r="AI81" s="174"/>
      <c r="AJ81" s="174"/>
      <c r="AK81" s="183">
        <f t="shared" si="280"/>
        <v>0</v>
      </c>
      <c r="AL81" s="174"/>
      <c r="AM81" s="174"/>
      <c r="AN81" s="183">
        <f t="shared" si="282"/>
        <v>0</v>
      </c>
      <c r="AO81" s="174"/>
      <c r="AP81" s="174"/>
      <c r="AQ81" s="183">
        <f t="shared" si="284"/>
        <v>0</v>
      </c>
      <c r="AR81" s="412"/>
    </row>
    <row r="82" spans="1:44" ht="30" customHeight="1">
      <c r="A82" s="358"/>
      <c r="B82" s="369"/>
      <c r="C82" s="409"/>
      <c r="D82" s="187" t="s">
        <v>263</v>
      </c>
      <c r="E82" s="309">
        <f t="shared" si="285"/>
        <v>0</v>
      </c>
      <c r="F82" s="309">
        <f t="shared" si="286"/>
        <v>0</v>
      </c>
      <c r="G82" s="186">
        <f t="shared" si="287"/>
        <v>0</v>
      </c>
      <c r="H82" s="184"/>
      <c r="I82" s="184"/>
      <c r="J82" s="183">
        <f t="shared" si="288"/>
        <v>0</v>
      </c>
      <c r="K82" s="184"/>
      <c r="L82" s="184"/>
      <c r="M82" s="183">
        <f t="shared" si="264"/>
        <v>0</v>
      </c>
      <c r="N82" s="184"/>
      <c r="O82" s="184"/>
      <c r="P82" s="183">
        <f t="shared" si="266"/>
        <v>0</v>
      </c>
      <c r="Q82" s="184"/>
      <c r="R82" s="184"/>
      <c r="S82" s="183">
        <f t="shared" si="268"/>
        <v>0</v>
      </c>
      <c r="T82" s="184"/>
      <c r="U82" s="184"/>
      <c r="V82" s="183">
        <f t="shared" si="270"/>
        <v>0</v>
      </c>
      <c r="W82" s="184"/>
      <c r="X82" s="184"/>
      <c r="Y82" s="183">
        <f t="shared" si="272"/>
        <v>0</v>
      </c>
      <c r="Z82" s="184"/>
      <c r="AA82" s="184"/>
      <c r="AB82" s="183">
        <f t="shared" si="274"/>
        <v>0</v>
      </c>
      <c r="AC82" s="184"/>
      <c r="AD82" s="184"/>
      <c r="AE82" s="183">
        <f t="shared" si="276"/>
        <v>0</v>
      </c>
      <c r="AF82" s="184"/>
      <c r="AG82" s="184"/>
      <c r="AH82" s="183">
        <f t="shared" si="278"/>
        <v>0</v>
      </c>
      <c r="AI82" s="184"/>
      <c r="AJ82" s="184"/>
      <c r="AK82" s="183">
        <f t="shared" si="280"/>
        <v>0</v>
      </c>
      <c r="AL82" s="184"/>
      <c r="AM82" s="184"/>
      <c r="AN82" s="183">
        <f t="shared" si="282"/>
        <v>0</v>
      </c>
      <c r="AO82" s="184"/>
      <c r="AP82" s="184"/>
      <c r="AQ82" s="183">
        <f t="shared" si="284"/>
        <v>0</v>
      </c>
      <c r="AR82" s="412"/>
    </row>
    <row r="83" spans="1:44" ht="22.15" customHeight="1">
      <c r="A83" s="358" t="s">
        <v>367</v>
      </c>
      <c r="B83" s="368" t="s">
        <v>437</v>
      </c>
      <c r="C83" s="408" t="s">
        <v>438</v>
      </c>
      <c r="D83" s="180" t="s">
        <v>41</v>
      </c>
      <c r="E83" s="207">
        <f t="shared" si="285"/>
        <v>920</v>
      </c>
      <c r="F83" s="207">
        <f t="shared" si="286"/>
        <v>0</v>
      </c>
      <c r="G83" s="182">
        <f t="shared" si="287"/>
        <v>0</v>
      </c>
      <c r="H83" s="181">
        <f t="shared" ref="H83:I83" si="399">SUM(H84:H87)</f>
        <v>0</v>
      </c>
      <c r="I83" s="181">
        <f t="shared" si="399"/>
        <v>0</v>
      </c>
      <c r="J83" s="182">
        <f t="shared" si="288"/>
        <v>0</v>
      </c>
      <c r="K83" s="181">
        <f t="shared" ref="K83:L83" si="400">SUM(K84:K87)</f>
        <v>0</v>
      </c>
      <c r="L83" s="181">
        <f t="shared" si="400"/>
        <v>0</v>
      </c>
      <c r="M83" s="182">
        <f t="shared" si="264"/>
        <v>0</v>
      </c>
      <c r="N83" s="181">
        <f t="shared" ref="N83:O83" si="401">SUM(N84:N87)</f>
        <v>0</v>
      </c>
      <c r="O83" s="181">
        <f t="shared" si="401"/>
        <v>0</v>
      </c>
      <c r="P83" s="182">
        <f t="shared" si="266"/>
        <v>0</v>
      </c>
      <c r="Q83" s="181">
        <f t="shared" ref="Q83:R83" si="402">SUM(Q84:Q87)</f>
        <v>0</v>
      </c>
      <c r="R83" s="181">
        <f t="shared" si="402"/>
        <v>0</v>
      </c>
      <c r="S83" s="182">
        <f t="shared" si="268"/>
        <v>0</v>
      </c>
      <c r="T83" s="181">
        <f t="shared" ref="T83:U83" si="403">SUM(T84:T87)</f>
        <v>0</v>
      </c>
      <c r="U83" s="181">
        <f t="shared" si="403"/>
        <v>0</v>
      </c>
      <c r="V83" s="182">
        <f t="shared" si="270"/>
        <v>0</v>
      </c>
      <c r="W83" s="181">
        <f t="shared" ref="W83:X83" si="404">SUM(W84:W87)</f>
        <v>0</v>
      </c>
      <c r="X83" s="181">
        <f t="shared" si="404"/>
        <v>0</v>
      </c>
      <c r="Y83" s="182">
        <f t="shared" si="272"/>
        <v>0</v>
      </c>
      <c r="Z83" s="181">
        <f t="shared" ref="Z83:AA83" si="405">SUM(Z84:Z87)</f>
        <v>0</v>
      </c>
      <c r="AA83" s="181">
        <f t="shared" si="405"/>
        <v>0</v>
      </c>
      <c r="AB83" s="182">
        <f t="shared" si="274"/>
        <v>0</v>
      </c>
      <c r="AC83" s="181">
        <f t="shared" ref="AC83:AD83" si="406">SUM(AC84:AC87)</f>
        <v>0</v>
      </c>
      <c r="AD83" s="181">
        <f t="shared" si="406"/>
        <v>0</v>
      </c>
      <c r="AE83" s="182">
        <f t="shared" si="276"/>
        <v>0</v>
      </c>
      <c r="AF83" s="181">
        <f t="shared" ref="AF83:AG83" si="407">SUM(AF84:AF87)</f>
        <v>0</v>
      </c>
      <c r="AG83" s="181">
        <f t="shared" si="407"/>
        <v>0</v>
      </c>
      <c r="AH83" s="182">
        <f t="shared" si="278"/>
        <v>0</v>
      </c>
      <c r="AI83" s="181">
        <f t="shared" ref="AI83:AJ83" si="408">SUM(AI84:AI87)</f>
        <v>920</v>
      </c>
      <c r="AJ83" s="181">
        <f t="shared" si="408"/>
        <v>0</v>
      </c>
      <c r="AK83" s="182">
        <f t="shared" si="280"/>
        <v>0</v>
      </c>
      <c r="AL83" s="181">
        <f t="shared" ref="AL83:AM83" si="409">SUM(AL84:AL87)</f>
        <v>0</v>
      </c>
      <c r="AM83" s="181">
        <f t="shared" si="409"/>
        <v>0</v>
      </c>
      <c r="AN83" s="182">
        <f t="shared" si="282"/>
        <v>0</v>
      </c>
      <c r="AO83" s="181">
        <f t="shared" ref="AO83:AP83" si="410">SUM(AO84:AO87)</f>
        <v>0</v>
      </c>
      <c r="AP83" s="181">
        <f t="shared" si="410"/>
        <v>0</v>
      </c>
      <c r="AQ83" s="182">
        <f t="shared" si="284"/>
        <v>0</v>
      </c>
      <c r="AR83" s="412"/>
    </row>
    <row r="84" spans="1:44" ht="39" customHeight="1">
      <c r="A84" s="358"/>
      <c r="B84" s="369"/>
      <c r="C84" s="408"/>
      <c r="D84" s="187" t="s">
        <v>37</v>
      </c>
      <c r="E84" s="309">
        <f t="shared" si="285"/>
        <v>0</v>
      </c>
      <c r="F84" s="309">
        <f t="shared" si="286"/>
        <v>0</v>
      </c>
      <c r="G84" s="186">
        <f t="shared" si="287"/>
        <v>0</v>
      </c>
      <c r="H84" s="174"/>
      <c r="I84" s="174"/>
      <c r="J84" s="183">
        <f t="shared" si="288"/>
        <v>0</v>
      </c>
      <c r="K84" s="174"/>
      <c r="L84" s="174"/>
      <c r="M84" s="183">
        <f t="shared" si="264"/>
        <v>0</v>
      </c>
      <c r="N84" s="174"/>
      <c r="O84" s="174"/>
      <c r="P84" s="183">
        <f t="shared" si="266"/>
        <v>0</v>
      </c>
      <c r="Q84" s="174"/>
      <c r="R84" s="174"/>
      <c r="S84" s="183">
        <f t="shared" si="268"/>
        <v>0</v>
      </c>
      <c r="T84" s="174"/>
      <c r="U84" s="174"/>
      <c r="V84" s="183">
        <f t="shared" si="270"/>
        <v>0</v>
      </c>
      <c r="W84" s="174"/>
      <c r="X84" s="174"/>
      <c r="Y84" s="183">
        <f t="shared" si="272"/>
        <v>0</v>
      </c>
      <c r="Z84" s="174"/>
      <c r="AA84" s="174"/>
      <c r="AB84" s="183">
        <f t="shared" si="274"/>
        <v>0</v>
      </c>
      <c r="AC84" s="174"/>
      <c r="AD84" s="174"/>
      <c r="AE84" s="183">
        <f t="shared" si="276"/>
        <v>0</v>
      </c>
      <c r="AF84" s="174"/>
      <c r="AG84" s="174"/>
      <c r="AH84" s="183">
        <f t="shared" si="278"/>
        <v>0</v>
      </c>
      <c r="AI84" s="174"/>
      <c r="AJ84" s="174"/>
      <c r="AK84" s="183">
        <f t="shared" si="280"/>
        <v>0</v>
      </c>
      <c r="AL84" s="174"/>
      <c r="AM84" s="174"/>
      <c r="AN84" s="183">
        <f t="shared" si="282"/>
        <v>0</v>
      </c>
      <c r="AO84" s="174"/>
      <c r="AP84" s="174"/>
      <c r="AQ84" s="183">
        <f t="shared" si="284"/>
        <v>0</v>
      </c>
      <c r="AR84" s="412"/>
    </row>
    <row r="85" spans="1:44" ht="58.5" customHeight="1">
      <c r="A85" s="358"/>
      <c r="B85" s="369"/>
      <c r="C85" s="408"/>
      <c r="D85" s="187" t="s">
        <v>2</v>
      </c>
      <c r="E85" s="309">
        <f t="shared" si="285"/>
        <v>0</v>
      </c>
      <c r="F85" s="309">
        <f t="shared" si="286"/>
        <v>0</v>
      </c>
      <c r="G85" s="186">
        <f t="shared" si="287"/>
        <v>0</v>
      </c>
      <c r="H85" s="174"/>
      <c r="I85" s="174"/>
      <c r="J85" s="183">
        <f t="shared" si="288"/>
        <v>0</v>
      </c>
      <c r="K85" s="174"/>
      <c r="L85" s="174"/>
      <c r="M85" s="183">
        <f t="shared" si="264"/>
        <v>0</v>
      </c>
      <c r="N85" s="174"/>
      <c r="O85" s="174"/>
      <c r="P85" s="183">
        <f t="shared" si="266"/>
        <v>0</v>
      </c>
      <c r="Q85" s="174"/>
      <c r="R85" s="174"/>
      <c r="S85" s="183">
        <f t="shared" si="268"/>
        <v>0</v>
      </c>
      <c r="T85" s="174"/>
      <c r="U85" s="174"/>
      <c r="V85" s="183">
        <f t="shared" si="270"/>
        <v>0</v>
      </c>
      <c r="W85" s="174"/>
      <c r="X85" s="174"/>
      <c r="Y85" s="183">
        <f t="shared" si="272"/>
        <v>0</v>
      </c>
      <c r="Z85" s="174"/>
      <c r="AA85" s="174"/>
      <c r="AB85" s="183">
        <f t="shared" si="274"/>
        <v>0</v>
      </c>
      <c r="AC85" s="174"/>
      <c r="AD85" s="174"/>
      <c r="AE85" s="183">
        <f t="shared" si="276"/>
        <v>0</v>
      </c>
      <c r="AF85" s="174"/>
      <c r="AG85" s="174"/>
      <c r="AH85" s="183">
        <f t="shared" si="278"/>
        <v>0</v>
      </c>
      <c r="AI85" s="174"/>
      <c r="AJ85" s="174"/>
      <c r="AK85" s="183">
        <f t="shared" si="280"/>
        <v>0</v>
      </c>
      <c r="AL85" s="174"/>
      <c r="AM85" s="174"/>
      <c r="AN85" s="183">
        <f t="shared" si="282"/>
        <v>0</v>
      </c>
      <c r="AO85" s="174"/>
      <c r="AP85" s="174"/>
      <c r="AQ85" s="183">
        <f t="shared" si="284"/>
        <v>0</v>
      </c>
      <c r="AR85" s="412"/>
    </row>
    <row r="86" spans="1:44" ht="21.75" customHeight="1">
      <c r="A86" s="358"/>
      <c r="B86" s="369"/>
      <c r="C86" s="408"/>
      <c r="D86" s="187" t="s">
        <v>43</v>
      </c>
      <c r="E86" s="279">
        <f t="shared" si="285"/>
        <v>920</v>
      </c>
      <c r="F86" s="279">
        <f t="shared" si="286"/>
        <v>0</v>
      </c>
      <c r="G86" s="183">
        <f t="shared" si="287"/>
        <v>0</v>
      </c>
      <c r="H86" s="174"/>
      <c r="I86" s="174"/>
      <c r="J86" s="183">
        <f t="shared" si="288"/>
        <v>0</v>
      </c>
      <c r="K86" s="174"/>
      <c r="L86" s="174"/>
      <c r="M86" s="183">
        <f t="shared" si="264"/>
        <v>0</v>
      </c>
      <c r="N86" s="174"/>
      <c r="O86" s="174"/>
      <c r="P86" s="183">
        <f t="shared" si="266"/>
        <v>0</v>
      </c>
      <c r="Q86" s="174"/>
      <c r="R86" s="174"/>
      <c r="S86" s="183">
        <f t="shared" si="268"/>
        <v>0</v>
      </c>
      <c r="T86" s="174"/>
      <c r="U86" s="174"/>
      <c r="V86" s="183">
        <f t="shared" si="270"/>
        <v>0</v>
      </c>
      <c r="W86" s="174"/>
      <c r="X86" s="174"/>
      <c r="Y86" s="183">
        <f t="shared" si="272"/>
        <v>0</v>
      </c>
      <c r="Z86" s="174"/>
      <c r="AA86" s="174"/>
      <c r="AB86" s="183">
        <f t="shared" si="274"/>
        <v>0</v>
      </c>
      <c r="AC86" s="174"/>
      <c r="AD86" s="174"/>
      <c r="AE86" s="183">
        <f t="shared" si="276"/>
        <v>0</v>
      </c>
      <c r="AF86" s="174"/>
      <c r="AG86" s="174"/>
      <c r="AH86" s="183">
        <f t="shared" si="278"/>
        <v>0</v>
      </c>
      <c r="AI86" s="174">
        <v>920</v>
      </c>
      <c r="AJ86" s="174"/>
      <c r="AK86" s="183">
        <f t="shared" si="280"/>
        <v>0</v>
      </c>
      <c r="AL86" s="174"/>
      <c r="AM86" s="174"/>
      <c r="AN86" s="183">
        <f t="shared" si="282"/>
        <v>0</v>
      </c>
      <c r="AO86" s="174"/>
      <c r="AP86" s="174"/>
      <c r="AQ86" s="183">
        <f t="shared" si="284"/>
        <v>0</v>
      </c>
      <c r="AR86" s="412"/>
    </row>
    <row r="87" spans="1:44" ht="30" customHeight="1">
      <c r="A87" s="358"/>
      <c r="B87" s="370"/>
      <c r="C87" s="409"/>
      <c r="D87" s="187" t="s">
        <v>263</v>
      </c>
      <c r="E87" s="309">
        <f t="shared" si="285"/>
        <v>0</v>
      </c>
      <c r="F87" s="309">
        <f t="shared" si="286"/>
        <v>0</v>
      </c>
      <c r="G87" s="186">
        <f t="shared" si="287"/>
        <v>0</v>
      </c>
      <c r="H87" s="184"/>
      <c r="I87" s="184"/>
      <c r="J87" s="183">
        <f t="shared" si="288"/>
        <v>0</v>
      </c>
      <c r="K87" s="184"/>
      <c r="L87" s="184"/>
      <c r="M87" s="183">
        <f t="shared" si="264"/>
        <v>0</v>
      </c>
      <c r="N87" s="184"/>
      <c r="O87" s="184"/>
      <c r="P87" s="183">
        <f t="shared" si="266"/>
        <v>0</v>
      </c>
      <c r="Q87" s="184"/>
      <c r="R87" s="184"/>
      <c r="S87" s="183">
        <f t="shared" si="268"/>
        <v>0</v>
      </c>
      <c r="T87" s="184"/>
      <c r="U87" s="184"/>
      <c r="V87" s="183">
        <f t="shared" si="270"/>
        <v>0</v>
      </c>
      <c r="W87" s="184"/>
      <c r="X87" s="184"/>
      <c r="Y87" s="183">
        <f t="shared" si="272"/>
        <v>0</v>
      </c>
      <c r="Z87" s="184"/>
      <c r="AA87" s="184"/>
      <c r="AB87" s="183">
        <f t="shared" si="274"/>
        <v>0</v>
      </c>
      <c r="AC87" s="184"/>
      <c r="AD87" s="184"/>
      <c r="AE87" s="183">
        <f t="shared" si="276"/>
        <v>0</v>
      </c>
      <c r="AF87" s="184"/>
      <c r="AG87" s="184"/>
      <c r="AH87" s="183">
        <f t="shared" si="278"/>
        <v>0</v>
      </c>
      <c r="AI87" s="184"/>
      <c r="AJ87" s="184"/>
      <c r="AK87" s="183">
        <f t="shared" si="280"/>
        <v>0</v>
      </c>
      <c r="AL87" s="184"/>
      <c r="AM87" s="184"/>
      <c r="AN87" s="183">
        <f t="shared" si="282"/>
        <v>0</v>
      </c>
      <c r="AO87" s="184"/>
      <c r="AP87" s="184"/>
      <c r="AQ87" s="183">
        <f t="shared" si="284"/>
        <v>0</v>
      </c>
      <c r="AR87" s="412"/>
    </row>
    <row r="88" spans="1:44" ht="22.15" customHeight="1">
      <c r="A88" s="358" t="s">
        <v>368</v>
      </c>
      <c r="B88" s="368" t="s">
        <v>439</v>
      </c>
      <c r="C88" s="408" t="s">
        <v>435</v>
      </c>
      <c r="D88" s="180" t="s">
        <v>41</v>
      </c>
      <c r="E88" s="207">
        <f t="shared" ref="E88:E97" si="411">H88+K88+N88+Q88+T88+W88+Z88+AC88+AF88+AI88+AL88+AO88</f>
        <v>3688.3719999999998</v>
      </c>
      <c r="F88" s="207">
        <f t="shared" ref="F88:F97" si="412">I88+L88+O88+R88+U88+X88+AA88+AD88+AG88+AJ88+AM88+AP88</f>
        <v>3287</v>
      </c>
      <c r="G88" s="182">
        <f t="shared" ref="G88:G97" si="413">IF(F88,F88/E88*100,0)</f>
        <v>89.117908931094803</v>
      </c>
      <c r="H88" s="181">
        <f t="shared" ref="H88:I88" si="414">SUM(H89:H92)</f>
        <v>0</v>
      </c>
      <c r="I88" s="181">
        <f t="shared" si="414"/>
        <v>0</v>
      </c>
      <c r="J88" s="182">
        <f t="shared" ref="J88:J97" si="415">IF(I88,I88/H88*100,0)</f>
        <v>0</v>
      </c>
      <c r="K88" s="181">
        <f t="shared" ref="K88:L88" si="416">SUM(K89:K92)</f>
        <v>0</v>
      </c>
      <c r="L88" s="181">
        <f t="shared" si="416"/>
        <v>0</v>
      </c>
      <c r="M88" s="182">
        <f t="shared" ref="M88:M97" si="417">IF(L88,L88/K88*100,0)</f>
        <v>0</v>
      </c>
      <c r="N88" s="181">
        <f t="shared" ref="N88:O88" si="418">SUM(N89:N92)</f>
        <v>0</v>
      </c>
      <c r="O88" s="181">
        <f t="shared" si="418"/>
        <v>0</v>
      </c>
      <c r="P88" s="182">
        <f t="shared" ref="P88:P97" si="419">IF(O88,O88/N88*100,0)</f>
        <v>0</v>
      </c>
      <c r="Q88" s="181">
        <f t="shared" ref="Q88:R88" si="420">SUM(Q89:Q92)</f>
        <v>0</v>
      </c>
      <c r="R88" s="181">
        <f t="shared" si="420"/>
        <v>0</v>
      </c>
      <c r="S88" s="182">
        <f t="shared" ref="S88:S97" si="421">IF(R88,R88/Q88*100,0)</f>
        <v>0</v>
      </c>
      <c r="T88" s="181">
        <f t="shared" ref="T88:U88" si="422">SUM(T89:T92)</f>
        <v>0</v>
      </c>
      <c r="U88" s="181">
        <f t="shared" si="422"/>
        <v>0</v>
      </c>
      <c r="V88" s="182">
        <f t="shared" ref="V88:V97" si="423">IF(U88,U88/T88*100,0)</f>
        <v>0</v>
      </c>
      <c r="W88" s="181">
        <f t="shared" ref="W88:X88" si="424">SUM(W89:W92)</f>
        <v>2418</v>
      </c>
      <c r="X88" s="181">
        <f t="shared" si="424"/>
        <v>2418</v>
      </c>
      <c r="Y88" s="182">
        <f t="shared" ref="Y88:Y97" si="425">IF(X88,X88/W88*100,0)</f>
        <v>100</v>
      </c>
      <c r="Z88" s="181">
        <f t="shared" ref="Z88:AA88" si="426">SUM(Z89:Z92)</f>
        <v>0</v>
      </c>
      <c r="AA88" s="181">
        <f t="shared" si="426"/>
        <v>0</v>
      </c>
      <c r="AB88" s="182">
        <f t="shared" ref="AB88:AB97" si="427">IF(AA88,AA88/Z88*100,0)</f>
        <v>0</v>
      </c>
      <c r="AC88" s="181">
        <f t="shared" ref="AC88:AD88" si="428">SUM(AC89:AC92)</f>
        <v>0</v>
      </c>
      <c r="AD88" s="181">
        <f t="shared" si="428"/>
        <v>0</v>
      </c>
      <c r="AE88" s="182">
        <f t="shared" ref="AE88:AE97" si="429">IF(AD88,AD88/AC88*100,0)</f>
        <v>0</v>
      </c>
      <c r="AF88" s="181">
        <f t="shared" ref="AF88:AG88" si="430">SUM(AF89:AF92)</f>
        <v>869</v>
      </c>
      <c r="AG88" s="181">
        <f t="shared" si="430"/>
        <v>869</v>
      </c>
      <c r="AH88" s="182">
        <f t="shared" ref="AH88:AH97" si="431">IF(AG88,AG88/AF88*100,0)</f>
        <v>100</v>
      </c>
      <c r="AI88" s="181">
        <f t="shared" ref="AI88:AJ88" si="432">SUM(AI89:AI92)</f>
        <v>0</v>
      </c>
      <c r="AJ88" s="181">
        <f t="shared" si="432"/>
        <v>0</v>
      </c>
      <c r="AK88" s="182">
        <f t="shared" ref="AK88:AK97" si="433">IF(AJ88,AJ88/AI88*100,0)</f>
        <v>0</v>
      </c>
      <c r="AL88" s="181">
        <f t="shared" ref="AL88:AM88" si="434">SUM(AL89:AL92)</f>
        <v>0</v>
      </c>
      <c r="AM88" s="181">
        <f t="shared" si="434"/>
        <v>0</v>
      </c>
      <c r="AN88" s="182">
        <f t="shared" ref="AN88:AN97" si="435">IF(AM88,AM88/AL88*100,0)</f>
        <v>0</v>
      </c>
      <c r="AO88" s="181">
        <f t="shared" ref="AO88:AP88" si="436">SUM(AO89:AO92)</f>
        <v>401.37200000000001</v>
      </c>
      <c r="AP88" s="181">
        <f t="shared" si="436"/>
        <v>0</v>
      </c>
      <c r="AQ88" s="182">
        <f t="shared" ref="AQ88:AQ97" si="437">IF(AP88,AP88/AO88*100,0)</f>
        <v>0</v>
      </c>
      <c r="AR88" s="412"/>
    </row>
    <row r="89" spans="1:44" ht="39" customHeight="1">
      <c r="A89" s="358"/>
      <c r="B89" s="369"/>
      <c r="C89" s="408"/>
      <c r="D89" s="187" t="s">
        <v>37</v>
      </c>
      <c r="E89" s="309">
        <f t="shared" si="411"/>
        <v>0</v>
      </c>
      <c r="F89" s="309">
        <f t="shared" si="412"/>
        <v>0</v>
      </c>
      <c r="G89" s="186">
        <f t="shared" si="413"/>
        <v>0</v>
      </c>
      <c r="H89" s="174"/>
      <c r="I89" s="174"/>
      <c r="J89" s="183">
        <f t="shared" si="415"/>
        <v>0</v>
      </c>
      <c r="K89" s="174"/>
      <c r="L89" s="174"/>
      <c r="M89" s="183">
        <f t="shared" si="417"/>
        <v>0</v>
      </c>
      <c r="N89" s="174"/>
      <c r="O89" s="174"/>
      <c r="P89" s="183">
        <f t="shared" si="419"/>
        <v>0</v>
      </c>
      <c r="Q89" s="174"/>
      <c r="R89" s="174"/>
      <c r="S89" s="183">
        <f t="shared" si="421"/>
        <v>0</v>
      </c>
      <c r="T89" s="174"/>
      <c r="U89" s="174"/>
      <c r="V89" s="183">
        <f t="shared" si="423"/>
        <v>0</v>
      </c>
      <c r="W89" s="174"/>
      <c r="X89" s="174"/>
      <c r="Y89" s="183">
        <f t="shared" si="425"/>
        <v>0</v>
      </c>
      <c r="Z89" s="174"/>
      <c r="AA89" s="174"/>
      <c r="AB89" s="183">
        <f t="shared" si="427"/>
        <v>0</v>
      </c>
      <c r="AC89" s="174"/>
      <c r="AD89" s="174"/>
      <c r="AE89" s="183">
        <f t="shared" si="429"/>
        <v>0</v>
      </c>
      <c r="AF89" s="174"/>
      <c r="AG89" s="174"/>
      <c r="AH89" s="183">
        <f t="shared" si="431"/>
        <v>0</v>
      </c>
      <c r="AI89" s="174"/>
      <c r="AJ89" s="174"/>
      <c r="AK89" s="183">
        <f t="shared" si="433"/>
        <v>0</v>
      </c>
      <c r="AL89" s="174"/>
      <c r="AM89" s="174"/>
      <c r="AN89" s="183">
        <f t="shared" si="435"/>
        <v>0</v>
      </c>
      <c r="AO89" s="174"/>
      <c r="AP89" s="174"/>
      <c r="AQ89" s="183">
        <f t="shared" si="437"/>
        <v>0</v>
      </c>
      <c r="AR89" s="412"/>
    </row>
    <row r="90" spans="1:44" ht="58.5" customHeight="1">
      <c r="A90" s="358"/>
      <c r="B90" s="369"/>
      <c r="C90" s="408"/>
      <c r="D90" s="187" t="s">
        <v>2</v>
      </c>
      <c r="E90" s="309">
        <f t="shared" si="411"/>
        <v>0</v>
      </c>
      <c r="F90" s="309">
        <f t="shared" si="412"/>
        <v>0</v>
      </c>
      <c r="G90" s="186">
        <f t="shared" si="413"/>
        <v>0</v>
      </c>
      <c r="H90" s="174"/>
      <c r="I90" s="174"/>
      <c r="J90" s="183">
        <f t="shared" si="415"/>
        <v>0</v>
      </c>
      <c r="K90" s="174"/>
      <c r="L90" s="174"/>
      <c r="M90" s="183">
        <f t="shared" si="417"/>
        <v>0</v>
      </c>
      <c r="N90" s="174"/>
      <c r="O90" s="174"/>
      <c r="P90" s="183">
        <f t="shared" si="419"/>
        <v>0</v>
      </c>
      <c r="Q90" s="174"/>
      <c r="R90" s="174"/>
      <c r="S90" s="183">
        <f t="shared" si="421"/>
        <v>0</v>
      </c>
      <c r="T90" s="174"/>
      <c r="U90" s="174"/>
      <c r="V90" s="183">
        <f t="shared" si="423"/>
        <v>0</v>
      </c>
      <c r="W90" s="174"/>
      <c r="X90" s="174"/>
      <c r="Y90" s="183">
        <f t="shared" si="425"/>
        <v>0</v>
      </c>
      <c r="Z90" s="174"/>
      <c r="AA90" s="174"/>
      <c r="AB90" s="183">
        <f t="shared" si="427"/>
        <v>0</v>
      </c>
      <c r="AC90" s="174"/>
      <c r="AD90" s="174"/>
      <c r="AE90" s="183">
        <f t="shared" si="429"/>
        <v>0</v>
      </c>
      <c r="AF90" s="174"/>
      <c r="AG90" s="174"/>
      <c r="AH90" s="183">
        <f t="shared" si="431"/>
        <v>0</v>
      </c>
      <c r="AI90" s="174"/>
      <c r="AJ90" s="174"/>
      <c r="AK90" s="183">
        <f t="shared" si="433"/>
        <v>0</v>
      </c>
      <c r="AL90" s="174"/>
      <c r="AM90" s="174"/>
      <c r="AN90" s="183">
        <f t="shared" si="435"/>
        <v>0</v>
      </c>
      <c r="AO90" s="174"/>
      <c r="AP90" s="174"/>
      <c r="AQ90" s="183">
        <f t="shared" si="437"/>
        <v>0</v>
      </c>
      <c r="AR90" s="412"/>
    </row>
    <row r="91" spans="1:44" ht="21.75" customHeight="1">
      <c r="A91" s="358"/>
      <c r="B91" s="369"/>
      <c r="C91" s="408"/>
      <c r="D91" s="187" t="s">
        <v>43</v>
      </c>
      <c r="E91" s="279">
        <f t="shared" si="411"/>
        <v>3688.3719999999998</v>
      </c>
      <c r="F91" s="279">
        <f t="shared" si="412"/>
        <v>3287</v>
      </c>
      <c r="G91" s="183">
        <f t="shared" si="413"/>
        <v>89.117908931094803</v>
      </c>
      <c r="H91" s="174"/>
      <c r="I91" s="174"/>
      <c r="J91" s="183">
        <f t="shared" si="415"/>
        <v>0</v>
      </c>
      <c r="K91" s="174"/>
      <c r="L91" s="174"/>
      <c r="M91" s="183">
        <f t="shared" si="417"/>
        <v>0</v>
      </c>
      <c r="N91" s="174"/>
      <c r="O91" s="174"/>
      <c r="P91" s="183">
        <f t="shared" si="419"/>
        <v>0</v>
      </c>
      <c r="Q91" s="174"/>
      <c r="R91" s="174"/>
      <c r="S91" s="183">
        <f t="shared" si="421"/>
        <v>0</v>
      </c>
      <c r="T91" s="174"/>
      <c r="U91" s="174"/>
      <c r="V91" s="183">
        <f t="shared" si="423"/>
        <v>0</v>
      </c>
      <c r="W91" s="174">
        <f>97.027+283.492+283.492+24.361+259.131+1470.497</f>
        <v>2418</v>
      </c>
      <c r="X91" s="174">
        <f>97.027+283.492+283.492+24.361+259.131+1470.497</f>
        <v>2418</v>
      </c>
      <c r="Y91" s="183">
        <f t="shared" si="425"/>
        <v>100</v>
      </c>
      <c r="Z91" s="174"/>
      <c r="AA91" s="174"/>
      <c r="AB91" s="183">
        <f t="shared" si="427"/>
        <v>0</v>
      </c>
      <c r="AC91" s="174"/>
      <c r="AD91" s="174"/>
      <c r="AE91" s="183">
        <f t="shared" si="429"/>
        <v>0</v>
      </c>
      <c r="AF91" s="174">
        <v>869</v>
      </c>
      <c r="AG91" s="174">
        <v>869</v>
      </c>
      <c r="AH91" s="183">
        <f t="shared" si="431"/>
        <v>100</v>
      </c>
      <c r="AI91" s="174"/>
      <c r="AJ91" s="174"/>
      <c r="AK91" s="183">
        <f t="shared" si="433"/>
        <v>0</v>
      </c>
      <c r="AL91" s="174"/>
      <c r="AM91" s="174"/>
      <c r="AN91" s="183">
        <f t="shared" si="435"/>
        <v>0</v>
      </c>
      <c r="AO91" s="174">
        <v>401.37200000000001</v>
      </c>
      <c r="AP91" s="174"/>
      <c r="AQ91" s="183">
        <f t="shared" si="437"/>
        <v>0</v>
      </c>
      <c r="AR91" s="412"/>
    </row>
    <row r="92" spans="1:44" ht="30" customHeight="1">
      <c r="A92" s="358"/>
      <c r="B92" s="369"/>
      <c r="C92" s="409"/>
      <c r="D92" s="187" t="s">
        <v>263</v>
      </c>
      <c r="E92" s="309">
        <f t="shared" si="411"/>
        <v>0</v>
      </c>
      <c r="F92" s="309">
        <f t="shared" si="412"/>
        <v>0</v>
      </c>
      <c r="G92" s="186">
        <f t="shared" si="413"/>
        <v>0</v>
      </c>
      <c r="H92" s="184"/>
      <c r="I92" s="184"/>
      <c r="J92" s="183">
        <f t="shared" si="415"/>
        <v>0</v>
      </c>
      <c r="K92" s="184"/>
      <c r="L92" s="184"/>
      <c r="M92" s="183">
        <f t="shared" si="417"/>
        <v>0</v>
      </c>
      <c r="N92" s="184"/>
      <c r="O92" s="184"/>
      <c r="P92" s="183">
        <f t="shared" si="419"/>
        <v>0</v>
      </c>
      <c r="Q92" s="184"/>
      <c r="R92" s="184"/>
      <c r="S92" s="183">
        <f t="shared" si="421"/>
        <v>0</v>
      </c>
      <c r="T92" s="184"/>
      <c r="U92" s="184"/>
      <c r="V92" s="183">
        <f t="shared" si="423"/>
        <v>0</v>
      </c>
      <c r="W92" s="184"/>
      <c r="X92" s="184"/>
      <c r="Y92" s="183">
        <f t="shared" si="425"/>
        <v>0</v>
      </c>
      <c r="Z92" s="184"/>
      <c r="AA92" s="184"/>
      <c r="AB92" s="183">
        <f t="shared" si="427"/>
        <v>0</v>
      </c>
      <c r="AC92" s="184"/>
      <c r="AD92" s="184"/>
      <c r="AE92" s="183">
        <f t="shared" si="429"/>
        <v>0</v>
      </c>
      <c r="AF92" s="184"/>
      <c r="AG92" s="184"/>
      <c r="AH92" s="183">
        <f t="shared" si="431"/>
        <v>0</v>
      </c>
      <c r="AI92" s="184"/>
      <c r="AJ92" s="184"/>
      <c r="AK92" s="183">
        <f t="shared" si="433"/>
        <v>0</v>
      </c>
      <c r="AL92" s="184"/>
      <c r="AM92" s="184"/>
      <c r="AN92" s="183">
        <f t="shared" si="435"/>
        <v>0</v>
      </c>
      <c r="AO92" s="184"/>
      <c r="AP92" s="184"/>
      <c r="AQ92" s="183">
        <f t="shared" si="437"/>
        <v>0</v>
      </c>
      <c r="AR92" s="412"/>
    </row>
    <row r="93" spans="1:44" ht="22.15" customHeight="1">
      <c r="A93" s="358" t="s">
        <v>369</v>
      </c>
      <c r="B93" s="368" t="s">
        <v>440</v>
      </c>
      <c r="C93" s="408" t="s">
        <v>435</v>
      </c>
      <c r="D93" s="180" t="s">
        <v>41</v>
      </c>
      <c r="E93" s="207">
        <f t="shared" si="411"/>
        <v>3301.0059999999999</v>
      </c>
      <c r="F93" s="207">
        <f t="shared" si="412"/>
        <v>2628</v>
      </c>
      <c r="G93" s="182">
        <f t="shared" si="413"/>
        <v>79.612094010129042</v>
      </c>
      <c r="H93" s="181">
        <f t="shared" ref="H93:I93" si="438">SUM(H94:H97)</f>
        <v>0</v>
      </c>
      <c r="I93" s="181">
        <f t="shared" si="438"/>
        <v>0</v>
      </c>
      <c r="J93" s="182">
        <f t="shared" si="415"/>
        <v>0</v>
      </c>
      <c r="K93" s="181">
        <f t="shared" ref="K93:L93" si="439">SUM(K94:K97)</f>
        <v>0</v>
      </c>
      <c r="L93" s="181">
        <f t="shared" si="439"/>
        <v>0</v>
      </c>
      <c r="M93" s="182">
        <f t="shared" si="417"/>
        <v>0</v>
      </c>
      <c r="N93" s="181">
        <f t="shared" ref="N93:O93" si="440">SUM(N94:N97)</f>
        <v>0</v>
      </c>
      <c r="O93" s="181">
        <f t="shared" si="440"/>
        <v>0</v>
      </c>
      <c r="P93" s="182">
        <f t="shared" si="419"/>
        <v>0</v>
      </c>
      <c r="Q93" s="181">
        <f t="shared" ref="Q93:R93" si="441">SUM(Q94:Q97)</f>
        <v>0</v>
      </c>
      <c r="R93" s="181">
        <f t="shared" si="441"/>
        <v>0</v>
      </c>
      <c r="S93" s="182">
        <f t="shared" si="421"/>
        <v>0</v>
      </c>
      <c r="T93" s="181">
        <f t="shared" ref="T93:U93" si="442">SUM(T94:T97)</f>
        <v>0</v>
      </c>
      <c r="U93" s="181">
        <f t="shared" si="442"/>
        <v>0</v>
      </c>
      <c r="V93" s="182">
        <f t="shared" si="423"/>
        <v>0</v>
      </c>
      <c r="W93" s="181">
        <f t="shared" ref="W93:X93" si="443">SUM(W94:W97)</f>
        <v>0</v>
      </c>
      <c r="X93" s="181">
        <f t="shared" si="443"/>
        <v>0</v>
      </c>
      <c r="Y93" s="182">
        <f t="shared" si="425"/>
        <v>0</v>
      </c>
      <c r="Z93" s="181">
        <f t="shared" ref="Z93:AA93" si="444">SUM(Z94:Z97)</f>
        <v>0</v>
      </c>
      <c r="AA93" s="181">
        <f t="shared" si="444"/>
        <v>0</v>
      </c>
      <c r="AB93" s="182">
        <f t="shared" si="427"/>
        <v>0</v>
      </c>
      <c r="AC93" s="181">
        <f t="shared" ref="AC93:AD93" si="445">SUM(AC94:AC97)</f>
        <v>2628</v>
      </c>
      <c r="AD93" s="181">
        <f t="shared" si="445"/>
        <v>2628</v>
      </c>
      <c r="AE93" s="182">
        <f t="shared" si="429"/>
        <v>100</v>
      </c>
      <c r="AF93" s="181">
        <f t="shared" ref="AF93:AG93" si="446">SUM(AF94:AF97)</f>
        <v>0</v>
      </c>
      <c r="AG93" s="181">
        <f t="shared" si="446"/>
        <v>0</v>
      </c>
      <c r="AH93" s="182">
        <f t="shared" si="431"/>
        <v>0</v>
      </c>
      <c r="AI93" s="181">
        <f t="shared" ref="AI93:AJ93" si="447">SUM(AI94:AI97)</f>
        <v>0</v>
      </c>
      <c r="AJ93" s="181">
        <f t="shared" si="447"/>
        <v>0</v>
      </c>
      <c r="AK93" s="182">
        <f t="shared" si="433"/>
        <v>0</v>
      </c>
      <c r="AL93" s="181">
        <f t="shared" ref="AL93:AM93" si="448">SUM(AL94:AL97)</f>
        <v>0</v>
      </c>
      <c r="AM93" s="181">
        <f t="shared" si="448"/>
        <v>0</v>
      </c>
      <c r="AN93" s="182">
        <f t="shared" si="435"/>
        <v>0</v>
      </c>
      <c r="AO93" s="181">
        <f t="shared" ref="AO93:AP93" si="449">SUM(AO94:AO97)</f>
        <v>673.00599999999997</v>
      </c>
      <c r="AP93" s="181">
        <f t="shared" si="449"/>
        <v>0</v>
      </c>
      <c r="AQ93" s="182">
        <f t="shared" si="437"/>
        <v>0</v>
      </c>
      <c r="AR93" s="412"/>
    </row>
    <row r="94" spans="1:44" ht="39" customHeight="1">
      <c r="A94" s="358"/>
      <c r="B94" s="369"/>
      <c r="C94" s="408"/>
      <c r="D94" s="187" t="s">
        <v>37</v>
      </c>
      <c r="E94" s="309">
        <f t="shared" si="411"/>
        <v>0</v>
      </c>
      <c r="F94" s="309">
        <f t="shared" si="412"/>
        <v>0</v>
      </c>
      <c r="G94" s="186">
        <f t="shared" si="413"/>
        <v>0</v>
      </c>
      <c r="H94" s="174"/>
      <c r="I94" s="174"/>
      <c r="J94" s="183">
        <f t="shared" si="415"/>
        <v>0</v>
      </c>
      <c r="K94" s="174"/>
      <c r="L94" s="174"/>
      <c r="M94" s="183">
        <f t="shared" si="417"/>
        <v>0</v>
      </c>
      <c r="N94" s="174"/>
      <c r="O94" s="174"/>
      <c r="P94" s="183">
        <f t="shared" si="419"/>
        <v>0</v>
      </c>
      <c r="Q94" s="174"/>
      <c r="R94" s="174"/>
      <c r="S94" s="183">
        <f t="shared" si="421"/>
        <v>0</v>
      </c>
      <c r="T94" s="174"/>
      <c r="U94" s="174"/>
      <c r="V94" s="183">
        <f t="shared" si="423"/>
        <v>0</v>
      </c>
      <c r="W94" s="174"/>
      <c r="X94" s="174"/>
      <c r="Y94" s="183">
        <f t="shared" si="425"/>
        <v>0</v>
      </c>
      <c r="Z94" s="174"/>
      <c r="AA94" s="174"/>
      <c r="AB94" s="183">
        <f t="shared" si="427"/>
        <v>0</v>
      </c>
      <c r="AC94" s="174"/>
      <c r="AD94" s="174"/>
      <c r="AE94" s="183">
        <f t="shared" si="429"/>
        <v>0</v>
      </c>
      <c r="AF94" s="174"/>
      <c r="AG94" s="174"/>
      <c r="AH94" s="183">
        <f t="shared" si="431"/>
        <v>0</v>
      </c>
      <c r="AI94" s="174"/>
      <c r="AJ94" s="174"/>
      <c r="AK94" s="183">
        <f t="shared" si="433"/>
        <v>0</v>
      </c>
      <c r="AL94" s="174"/>
      <c r="AM94" s="174"/>
      <c r="AN94" s="183">
        <f t="shared" si="435"/>
        <v>0</v>
      </c>
      <c r="AO94" s="174"/>
      <c r="AP94" s="174"/>
      <c r="AQ94" s="183">
        <f t="shared" si="437"/>
        <v>0</v>
      </c>
      <c r="AR94" s="412"/>
    </row>
    <row r="95" spans="1:44" ht="58.5" customHeight="1">
      <c r="A95" s="358"/>
      <c r="B95" s="369"/>
      <c r="C95" s="408"/>
      <c r="D95" s="187" t="s">
        <v>2</v>
      </c>
      <c r="E95" s="309">
        <f t="shared" si="411"/>
        <v>0</v>
      </c>
      <c r="F95" s="309">
        <f t="shared" si="412"/>
        <v>0</v>
      </c>
      <c r="G95" s="186">
        <f t="shared" si="413"/>
        <v>0</v>
      </c>
      <c r="H95" s="174"/>
      <c r="I95" s="174"/>
      <c r="J95" s="183">
        <f t="shared" si="415"/>
        <v>0</v>
      </c>
      <c r="K95" s="174"/>
      <c r="L95" s="174"/>
      <c r="M95" s="183">
        <f t="shared" si="417"/>
        <v>0</v>
      </c>
      <c r="N95" s="174"/>
      <c r="O95" s="174"/>
      <c r="P95" s="183">
        <f t="shared" si="419"/>
        <v>0</v>
      </c>
      <c r="Q95" s="174"/>
      <c r="R95" s="174"/>
      <c r="S95" s="183">
        <f t="shared" si="421"/>
        <v>0</v>
      </c>
      <c r="T95" s="174"/>
      <c r="U95" s="174"/>
      <c r="V95" s="183">
        <f t="shared" si="423"/>
        <v>0</v>
      </c>
      <c r="W95" s="174"/>
      <c r="X95" s="174"/>
      <c r="Y95" s="183">
        <f t="shared" si="425"/>
        <v>0</v>
      </c>
      <c r="Z95" s="174"/>
      <c r="AA95" s="174"/>
      <c r="AB95" s="183">
        <f t="shared" si="427"/>
        <v>0</v>
      </c>
      <c r="AC95" s="174"/>
      <c r="AD95" s="174"/>
      <c r="AE95" s="183">
        <f t="shared" si="429"/>
        <v>0</v>
      </c>
      <c r="AF95" s="174"/>
      <c r="AG95" s="174"/>
      <c r="AH95" s="183">
        <f t="shared" si="431"/>
        <v>0</v>
      </c>
      <c r="AI95" s="174"/>
      <c r="AJ95" s="174"/>
      <c r="AK95" s="183">
        <f>IF(AJ95,AJ95/AI95*100,0)</f>
        <v>0</v>
      </c>
      <c r="AL95" s="174"/>
      <c r="AM95" s="174"/>
      <c r="AN95" s="183">
        <f t="shared" si="435"/>
        <v>0</v>
      </c>
      <c r="AO95" s="174"/>
      <c r="AP95" s="174"/>
      <c r="AQ95" s="183">
        <f t="shared" si="437"/>
        <v>0</v>
      </c>
      <c r="AR95" s="412"/>
    </row>
    <row r="96" spans="1:44" ht="21.75" customHeight="1">
      <c r="A96" s="358"/>
      <c r="B96" s="369"/>
      <c r="C96" s="408"/>
      <c r="D96" s="187" t="s">
        <v>43</v>
      </c>
      <c r="E96" s="279">
        <f t="shared" si="411"/>
        <v>3301.0059999999999</v>
      </c>
      <c r="F96" s="279">
        <f t="shared" si="412"/>
        <v>2628</v>
      </c>
      <c r="G96" s="183">
        <f t="shared" si="413"/>
        <v>79.612094010129042</v>
      </c>
      <c r="H96" s="174"/>
      <c r="I96" s="174"/>
      <c r="J96" s="183">
        <f t="shared" si="415"/>
        <v>0</v>
      </c>
      <c r="K96" s="174"/>
      <c r="L96" s="174"/>
      <c r="M96" s="183">
        <f t="shared" si="417"/>
        <v>0</v>
      </c>
      <c r="N96" s="174"/>
      <c r="O96" s="174"/>
      <c r="P96" s="183">
        <f t="shared" si="419"/>
        <v>0</v>
      </c>
      <c r="Q96" s="174"/>
      <c r="R96" s="174"/>
      <c r="S96" s="183">
        <f t="shared" si="421"/>
        <v>0</v>
      </c>
      <c r="T96" s="174"/>
      <c r="U96" s="174"/>
      <c r="V96" s="183">
        <f t="shared" si="423"/>
        <v>0</v>
      </c>
      <c r="W96" s="174"/>
      <c r="X96" s="174"/>
      <c r="Y96" s="183">
        <f t="shared" si="425"/>
        <v>0</v>
      </c>
      <c r="Z96" s="174"/>
      <c r="AA96" s="174"/>
      <c r="AB96" s="183">
        <f t="shared" si="427"/>
        <v>0</v>
      </c>
      <c r="AC96" s="174">
        <v>2628</v>
      </c>
      <c r="AD96" s="174">
        <v>2628</v>
      </c>
      <c r="AE96" s="183">
        <f t="shared" si="429"/>
        <v>100</v>
      </c>
      <c r="AF96" s="174"/>
      <c r="AG96" s="174"/>
      <c r="AH96" s="183">
        <f t="shared" si="431"/>
        <v>0</v>
      </c>
      <c r="AI96" s="174"/>
      <c r="AJ96" s="174"/>
      <c r="AK96" s="183">
        <f t="shared" si="433"/>
        <v>0</v>
      </c>
      <c r="AL96" s="174"/>
      <c r="AM96" s="174"/>
      <c r="AN96" s="183">
        <f t="shared" si="435"/>
        <v>0</v>
      </c>
      <c r="AO96" s="174">
        <v>673.00599999999997</v>
      </c>
      <c r="AP96" s="174"/>
      <c r="AQ96" s="183">
        <f t="shared" si="437"/>
        <v>0</v>
      </c>
      <c r="AR96" s="412"/>
    </row>
    <row r="97" spans="1:44" ht="30" customHeight="1">
      <c r="A97" s="358"/>
      <c r="B97" s="370"/>
      <c r="C97" s="409"/>
      <c r="D97" s="187" t="s">
        <v>263</v>
      </c>
      <c r="E97" s="309">
        <f t="shared" si="411"/>
        <v>0</v>
      </c>
      <c r="F97" s="309">
        <f t="shared" si="412"/>
        <v>0</v>
      </c>
      <c r="G97" s="186">
        <f t="shared" si="413"/>
        <v>0</v>
      </c>
      <c r="H97" s="184"/>
      <c r="I97" s="184"/>
      <c r="J97" s="183">
        <f t="shared" si="415"/>
        <v>0</v>
      </c>
      <c r="K97" s="184"/>
      <c r="L97" s="184"/>
      <c r="M97" s="183">
        <f t="shared" si="417"/>
        <v>0</v>
      </c>
      <c r="N97" s="184"/>
      <c r="O97" s="184"/>
      <c r="P97" s="183">
        <f t="shared" si="419"/>
        <v>0</v>
      </c>
      <c r="Q97" s="184"/>
      <c r="R97" s="184"/>
      <c r="S97" s="183">
        <f t="shared" si="421"/>
        <v>0</v>
      </c>
      <c r="T97" s="184"/>
      <c r="U97" s="184"/>
      <c r="V97" s="183">
        <f t="shared" si="423"/>
        <v>0</v>
      </c>
      <c r="W97" s="184"/>
      <c r="X97" s="184"/>
      <c r="Y97" s="183">
        <f t="shared" si="425"/>
        <v>0</v>
      </c>
      <c r="Z97" s="184"/>
      <c r="AA97" s="184"/>
      <c r="AB97" s="183">
        <f t="shared" si="427"/>
        <v>0</v>
      </c>
      <c r="AC97" s="184"/>
      <c r="AD97" s="184"/>
      <c r="AE97" s="183">
        <f t="shared" si="429"/>
        <v>0</v>
      </c>
      <c r="AF97" s="184"/>
      <c r="AG97" s="184"/>
      <c r="AH97" s="183">
        <f t="shared" si="431"/>
        <v>0</v>
      </c>
      <c r="AI97" s="184"/>
      <c r="AJ97" s="184"/>
      <c r="AK97" s="183">
        <f t="shared" si="433"/>
        <v>0</v>
      </c>
      <c r="AL97" s="184"/>
      <c r="AM97" s="184"/>
      <c r="AN97" s="183">
        <f t="shared" si="435"/>
        <v>0</v>
      </c>
      <c r="AO97" s="184"/>
      <c r="AP97" s="184"/>
      <c r="AQ97" s="183">
        <f t="shared" si="437"/>
        <v>0</v>
      </c>
      <c r="AR97" s="412"/>
    </row>
    <row r="98" spans="1:44" ht="22.15" customHeight="1">
      <c r="A98" s="358" t="s">
        <v>370</v>
      </c>
      <c r="B98" s="368" t="s">
        <v>441</v>
      </c>
      <c r="C98" s="408" t="s">
        <v>435</v>
      </c>
      <c r="D98" s="180" t="s">
        <v>41</v>
      </c>
      <c r="E98" s="207">
        <f t="shared" ref="E98:E107" si="450">H98+K98+N98+Q98+T98+W98+Z98+AC98+AF98+AI98+AL98+AO98</f>
        <v>7658.0619999999999</v>
      </c>
      <c r="F98" s="207">
        <f t="shared" ref="F98:F107" si="451">I98+L98+O98+R98+U98+X98+AA98+AD98+AG98+AJ98+AM98+AP98</f>
        <v>0</v>
      </c>
      <c r="G98" s="182">
        <f t="shared" ref="G98:G107" si="452">IF(F98,F98/E98*100,0)</f>
        <v>0</v>
      </c>
      <c r="H98" s="181">
        <f t="shared" ref="H98:I98" si="453">SUM(H99:H102)</f>
        <v>0</v>
      </c>
      <c r="I98" s="181">
        <f t="shared" si="453"/>
        <v>0</v>
      </c>
      <c r="J98" s="182">
        <f t="shared" ref="J98:J107" si="454">IF(I98,I98/H98*100,0)</f>
        <v>0</v>
      </c>
      <c r="K98" s="181">
        <f t="shared" ref="K98:L98" si="455">SUM(K99:K102)</f>
        <v>0</v>
      </c>
      <c r="L98" s="181">
        <f t="shared" si="455"/>
        <v>0</v>
      </c>
      <c r="M98" s="182">
        <f t="shared" ref="M98:M107" si="456">IF(L98,L98/K98*100,0)</f>
        <v>0</v>
      </c>
      <c r="N98" s="181">
        <f t="shared" ref="N98:O98" si="457">SUM(N99:N102)</f>
        <v>0</v>
      </c>
      <c r="O98" s="181">
        <f t="shared" si="457"/>
        <v>0</v>
      </c>
      <c r="P98" s="182">
        <f t="shared" ref="P98:P107" si="458">IF(O98,O98/N98*100,0)</f>
        <v>0</v>
      </c>
      <c r="Q98" s="181">
        <f t="shared" ref="Q98:R98" si="459">SUM(Q99:Q102)</f>
        <v>0</v>
      </c>
      <c r="R98" s="181">
        <f t="shared" si="459"/>
        <v>0</v>
      </c>
      <c r="S98" s="182">
        <f t="shared" ref="S98:S107" si="460">IF(R98,R98/Q98*100,0)</f>
        <v>0</v>
      </c>
      <c r="T98" s="181">
        <f t="shared" ref="T98:U98" si="461">SUM(T99:T102)</f>
        <v>0</v>
      </c>
      <c r="U98" s="181">
        <f t="shared" si="461"/>
        <v>0</v>
      </c>
      <c r="V98" s="182">
        <f t="shared" ref="V98:V107" si="462">IF(U98,U98/T98*100,0)</f>
        <v>0</v>
      </c>
      <c r="W98" s="181">
        <f t="shared" ref="W98:X98" si="463">SUM(W99:W102)</f>
        <v>0</v>
      </c>
      <c r="X98" s="181">
        <f t="shared" si="463"/>
        <v>0</v>
      </c>
      <c r="Y98" s="182">
        <f t="shared" ref="Y98:Y107" si="464">IF(X98,X98/W98*100,0)</f>
        <v>0</v>
      </c>
      <c r="Z98" s="181">
        <f t="shared" ref="Z98:AA98" si="465">SUM(Z99:Z102)</f>
        <v>0</v>
      </c>
      <c r="AA98" s="181">
        <f t="shared" si="465"/>
        <v>0</v>
      </c>
      <c r="AB98" s="182">
        <f t="shared" ref="AB98:AB107" si="466">IF(AA98,AA98/Z98*100,0)</f>
        <v>0</v>
      </c>
      <c r="AC98" s="181">
        <f t="shared" ref="AC98:AD98" si="467">SUM(AC99:AC102)</f>
        <v>0</v>
      </c>
      <c r="AD98" s="181">
        <f t="shared" si="467"/>
        <v>0</v>
      </c>
      <c r="AE98" s="182">
        <f t="shared" ref="AE98:AE107" si="468">IF(AD98,AD98/AC98*100,0)</f>
        <v>0</v>
      </c>
      <c r="AF98" s="181">
        <f t="shared" ref="AF98:AG98" si="469">SUM(AF99:AF102)</f>
        <v>0</v>
      </c>
      <c r="AG98" s="181">
        <f t="shared" si="469"/>
        <v>0</v>
      </c>
      <c r="AH98" s="182">
        <f t="shared" ref="AH98:AH107" si="470">IF(AG98,AG98/AF98*100,0)</f>
        <v>0</v>
      </c>
      <c r="AI98" s="181">
        <f t="shared" ref="AI98:AJ98" si="471">SUM(AI99:AI102)</f>
        <v>3850</v>
      </c>
      <c r="AJ98" s="181">
        <f t="shared" si="471"/>
        <v>0</v>
      </c>
      <c r="AK98" s="182">
        <f t="shared" ref="AK98:AK107" si="472">IF(AJ98,AJ98/AI98*100,0)</f>
        <v>0</v>
      </c>
      <c r="AL98" s="181">
        <f t="shared" ref="AL98:AM98" si="473">SUM(AL99:AL102)</f>
        <v>0</v>
      </c>
      <c r="AM98" s="181">
        <f t="shared" si="473"/>
        <v>0</v>
      </c>
      <c r="AN98" s="182">
        <f t="shared" ref="AN98:AN107" si="474">IF(AM98,AM98/AL98*100,0)</f>
        <v>0</v>
      </c>
      <c r="AO98" s="181">
        <f t="shared" ref="AO98:AP98" si="475">SUM(AO99:AO102)</f>
        <v>3808.0619999999999</v>
      </c>
      <c r="AP98" s="181">
        <f t="shared" si="475"/>
        <v>0</v>
      </c>
      <c r="AQ98" s="182">
        <f t="shared" ref="AQ98:AQ107" si="476">IF(AP98,AP98/AO98*100,0)</f>
        <v>0</v>
      </c>
      <c r="AR98" s="412"/>
    </row>
    <row r="99" spans="1:44" ht="39" customHeight="1">
      <c r="A99" s="358"/>
      <c r="B99" s="369"/>
      <c r="C99" s="408"/>
      <c r="D99" s="187" t="s">
        <v>37</v>
      </c>
      <c r="E99" s="309">
        <f t="shared" si="450"/>
        <v>0</v>
      </c>
      <c r="F99" s="309">
        <f t="shared" si="451"/>
        <v>0</v>
      </c>
      <c r="G99" s="186">
        <f t="shared" si="452"/>
        <v>0</v>
      </c>
      <c r="H99" s="174"/>
      <c r="I99" s="174"/>
      <c r="J99" s="183">
        <f t="shared" si="454"/>
        <v>0</v>
      </c>
      <c r="K99" s="174"/>
      <c r="L99" s="174"/>
      <c r="M99" s="183">
        <f t="shared" si="456"/>
        <v>0</v>
      </c>
      <c r="N99" s="174"/>
      <c r="O99" s="174"/>
      <c r="P99" s="183">
        <f t="shared" si="458"/>
        <v>0</v>
      </c>
      <c r="Q99" s="174"/>
      <c r="R99" s="174"/>
      <c r="S99" s="183">
        <f t="shared" si="460"/>
        <v>0</v>
      </c>
      <c r="T99" s="174"/>
      <c r="U99" s="174"/>
      <c r="V99" s="183">
        <f t="shared" si="462"/>
        <v>0</v>
      </c>
      <c r="W99" s="174"/>
      <c r="X99" s="174"/>
      <c r="Y99" s="183">
        <f t="shared" si="464"/>
        <v>0</v>
      </c>
      <c r="Z99" s="174"/>
      <c r="AA99" s="174"/>
      <c r="AB99" s="183">
        <f t="shared" si="466"/>
        <v>0</v>
      </c>
      <c r="AC99" s="174"/>
      <c r="AD99" s="174"/>
      <c r="AE99" s="183">
        <f t="shared" si="468"/>
        <v>0</v>
      </c>
      <c r="AF99" s="174"/>
      <c r="AG99" s="174"/>
      <c r="AH99" s="183">
        <f t="shared" si="470"/>
        <v>0</v>
      </c>
      <c r="AI99" s="174"/>
      <c r="AJ99" s="174"/>
      <c r="AK99" s="183">
        <f t="shared" si="472"/>
        <v>0</v>
      </c>
      <c r="AL99" s="174"/>
      <c r="AM99" s="174"/>
      <c r="AN99" s="183">
        <f t="shared" si="474"/>
        <v>0</v>
      </c>
      <c r="AO99" s="174"/>
      <c r="AP99" s="174"/>
      <c r="AQ99" s="183">
        <f t="shared" si="476"/>
        <v>0</v>
      </c>
      <c r="AR99" s="412"/>
    </row>
    <row r="100" spans="1:44" ht="58.5" customHeight="1">
      <c r="A100" s="358"/>
      <c r="B100" s="369"/>
      <c r="C100" s="408"/>
      <c r="D100" s="187" t="s">
        <v>2</v>
      </c>
      <c r="E100" s="309">
        <f t="shared" si="450"/>
        <v>0</v>
      </c>
      <c r="F100" s="309">
        <f t="shared" si="451"/>
        <v>0</v>
      </c>
      <c r="G100" s="186">
        <f t="shared" si="452"/>
        <v>0</v>
      </c>
      <c r="H100" s="174"/>
      <c r="I100" s="174"/>
      <c r="J100" s="183">
        <f t="shared" si="454"/>
        <v>0</v>
      </c>
      <c r="K100" s="174"/>
      <c r="L100" s="174"/>
      <c r="M100" s="183">
        <f t="shared" si="456"/>
        <v>0</v>
      </c>
      <c r="N100" s="174"/>
      <c r="O100" s="174"/>
      <c r="P100" s="183">
        <f t="shared" si="458"/>
        <v>0</v>
      </c>
      <c r="Q100" s="174"/>
      <c r="R100" s="174"/>
      <c r="S100" s="183">
        <f t="shared" si="460"/>
        <v>0</v>
      </c>
      <c r="T100" s="174"/>
      <c r="U100" s="174"/>
      <c r="V100" s="183">
        <f t="shared" si="462"/>
        <v>0</v>
      </c>
      <c r="W100" s="174"/>
      <c r="X100" s="174"/>
      <c r="Y100" s="183">
        <f t="shared" si="464"/>
        <v>0</v>
      </c>
      <c r="Z100" s="174"/>
      <c r="AA100" s="174"/>
      <c r="AB100" s="183">
        <f t="shared" si="466"/>
        <v>0</v>
      </c>
      <c r="AC100" s="174"/>
      <c r="AD100" s="174"/>
      <c r="AE100" s="183">
        <f t="shared" si="468"/>
        <v>0</v>
      </c>
      <c r="AF100" s="174"/>
      <c r="AG100" s="174"/>
      <c r="AH100" s="183">
        <f t="shared" si="470"/>
        <v>0</v>
      </c>
      <c r="AI100" s="174"/>
      <c r="AJ100" s="174"/>
      <c r="AK100" s="183">
        <f t="shared" si="472"/>
        <v>0</v>
      </c>
      <c r="AL100" s="174"/>
      <c r="AM100" s="174"/>
      <c r="AN100" s="183">
        <f t="shared" si="474"/>
        <v>0</v>
      </c>
      <c r="AO100" s="174"/>
      <c r="AP100" s="174"/>
      <c r="AQ100" s="183">
        <f t="shared" si="476"/>
        <v>0</v>
      </c>
      <c r="AR100" s="412"/>
    </row>
    <row r="101" spans="1:44" ht="21.75" customHeight="1">
      <c r="A101" s="358"/>
      <c r="B101" s="369"/>
      <c r="C101" s="408"/>
      <c r="D101" s="187" t="s">
        <v>43</v>
      </c>
      <c r="E101" s="279">
        <f t="shared" si="450"/>
        <v>7658.0619999999999</v>
      </c>
      <c r="F101" s="279">
        <f t="shared" si="451"/>
        <v>0</v>
      </c>
      <c r="G101" s="183">
        <f t="shared" si="452"/>
        <v>0</v>
      </c>
      <c r="H101" s="174"/>
      <c r="I101" s="174"/>
      <c r="J101" s="183">
        <f t="shared" si="454"/>
        <v>0</v>
      </c>
      <c r="K101" s="174"/>
      <c r="L101" s="174"/>
      <c r="M101" s="183">
        <f t="shared" si="456"/>
        <v>0</v>
      </c>
      <c r="N101" s="174"/>
      <c r="O101" s="174"/>
      <c r="P101" s="183">
        <f t="shared" si="458"/>
        <v>0</v>
      </c>
      <c r="Q101" s="174"/>
      <c r="R101" s="174"/>
      <c r="S101" s="183">
        <f t="shared" si="460"/>
        <v>0</v>
      </c>
      <c r="T101" s="174"/>
      <c r="U101" s="174"/>
      <c r="V101" s="183">
        <f t="shared" si="462"/>
        <v>0</v>
      </c>
      <c r="W101" s="174"/>
      <c r="X101" s="174"/>
      <c r="Y101" s="183">
        <f t="shared" si="464"/>
        <v>0</v>
      </c>
      <c r="Z101" s="174"/>
      <c r="AA101" s="174"/>
      <c r="AB101" s="183">
        <f t="shared" si="466"/>
        <v>0</v>
      </c>
      <c r="AC101" s="174"/>
      <c r="AD101" s="174"/>
      <c r="AE101" s="183">
        <f t="shared" si="468"/>
        <v>0</v>
      </c>
      <c r="AF101" s="174"/>
      <c r="AG101" s="174"/>
      <c r="AH101" s="183">
        <f t="shared" si="470"/>
        <v>0</v>
      </c>
      <c r="AI101" s="174">
        <v>3850</v>
      </c>
      <c r="AJ101" s="174"/>
      <c r="AK101" s="183">
        <f t="shared" si="472"/>
        <v>0</v>
      </c>
      <c r="AL101" s="174"/>
      <c r="AM101" s="174"/>
      <c r="AN101" s="183">
        <f t="shared" si="474"/>
        <v>0</v>
      </c>
      <c r="AO101" s="174">
        <v>3808.0619999999999</v>
      </c>
      <c r="AP101" s="174"/>
      <c r="AQ101" s="183">
        <f t="shared" si="476"/>
        <v>0</v>
      </c>
      <c r="AR101" s="412"/>
    </row>
    <row r="102" spans="1:44" ht="30" customHeight="1">
      <c r="A102" s="358"/>
      <c r="B102" s="370"/>
      <c r="C102" s="409"/>
      <c r="D102" s="187" t="s">
        <v>263</v>
      </c>
      <c r="E102" s="309">
        <f t="shared" si="450"/>
        <v>0</v>
      </c>
      <c r="F102" s="309">
        <f t="shared" si="451"/>
        <v>0</v>
      </c>
      <c r="G102" s="186">
        <f t="shared" si="452"/>
        <v>0</v>
      </c>
      <c r="H102" s="184"/>
      <c r="I102" s="184"/>
      <c r="J102" s="183">
        <f t="shared" si="454"/>
        <v>0</v>
      </c>
      <c r="K102" s="184"/>
      <c r="L102" s="184"/>
      <c r="M102" s="183">
        <f t="shared" si="456"/>
        <v>0</v>
      </c>
      <c r="N102" s="184"/>
      <c r="O102" s="184"/>
      <c r="P102" s="183">
        <f t="shared" si="458"/>
        <v>0</v>
      </c>
      <c r="Q102" s="184"/>
      <c r="R102" s="184"/>
      <c r="S102" s="183">
        <f t="shared" si="460"/>
        <v>0</v>
      </c>
      <c r="T102" s="184"/>
      <c r="U102" s="184"/>
      <c r="V102" s="183">
        <f t="shared" si="462"/>
        <v>0</v>
      </c>
      <c r="W102" s="184"/>
      <c r="X102" s="184"/>
      <c r="Y102" s="183">
        <f t="shared" si="464"/>
        <v>0</v>
      </c>
      <c r="Z102" s="184"/>
      <c r="AA102" s="184"/>
      <c r="AB102" s="183">
        <f t="shared" si="466"/>
        <v>0</v>
      </c>
      <c r="AC102" s="184"/>
      <c r="AD102" s="184"/>
      <c r="AE102" s="183">
        <f t="shared" si="468"/>
        <v>0</v>
      </c>
      <c r="AF102" s="184"/>
      <c r="AG102" s="184"/>
      <c r="AH102" s="183">
        <f t="shared" si="470"/>
        <v>0</v>
      </c>
      <c r="AI102" s="184"/>
      <c r="AJ102" s="184"/>
      <c r="AK102" s="183">
        <f t="shared" si="472"/>
        <v>0</v>
      </c>
      <c r="AL102" s="184"/>
      <c r="AM102" s="184"/>
      <c r="AN102" s="183">
        <f t="shared" si="474"/>
        <v>0</v>
      </c>
      <c r="AO102" s="184"/>
      <c r="AP102" s="184"/>
      <c r="AQ102" s="183">
        <f t="shared" si="476"/>
        <v>0</v>
      </c>
      <c r="AR102" s="412"/>
    </row>
    <row r="103" spans="1:44" ht="22.15" customHeight="1">
      <c r="A103" s="358" t="s">
        <v>371</v>
      </c>
      <c r="B103" s="368" t="s">
        <v>409</v>
      </c>
      <c r="C103" s="408" t="s">
        <v>435</v>
      </c>
      <c r="D103" s="180" t="s">
        <v>41</v>
      </c>
      <c r="E103" s="207">
        <f t="shared" si="450"/>
        <v>13532.958000000001</v>
      </c>
      <c r="F103" s="207">
        <f t="shared" si="451"/>
        <v>0</v>
      </c>
      <c r="G103" s="182">
        <f t="shared" si="452"/>
        <v>0</v>
      </c>
      <c r="H103" s="181">
        <f t="shared" ref="H103:I103" si="477">SUM(H104:H107)</f>
        <v>0</v>
      </c>
      <c r="I103" s="181">
        <f t="shared" si="477"/>
        <v>0</v>
      </c>
      <c r="J103" s="182">
        <f t="shared" si="454"/>
        <v>0</v>
      </c>
      <c r="K103" s="181">
        <f t="shared" ref="K103:L103" si="478">SUM(K104:K107)</f>
        <v>0</v>
      </c>
      <c r="L103" s="181">
        <f t="shared" si="478"/>
        <v>0</v>
      </c>
      <c r="M103" s="182">
        <f t="shared" si="456"/>
        <v>0</v>
      </c>
      <c r="N103" s="181">
        <f t="shared" ref="N103:O103" si="479">SUM(N104:N107)</f>
        <v>0</v>
      </c>
      <c r="O103" s="181">
        <f t="shared" si="479"/>
        <v>0</v>
      </c>
      <c r="P103" s="182">
        <f t="shared" si="458"/>
        <v>0</v>
      </c>
      <c r="Q103" s="181">
        <f t="shared" ref="Q103:R103" si="480">SUM(Q104:Q107)</f>
        <v>0</v>
      </c>
      <c r="R103" s="181">
        <f t="shared" si="480"/>
        <v>0</v>
      </c>
      <c r="S103" s="182">
        <f t="shared" si="460"/>
        <v>0</v>
      </c>
      <c r="T103" s="181">
        <f t="shared" ref="T103:U103" si="481">SUM(T104:T107)</f>
        <v>0</v>
      </c>
      <c r="U103" s="181">
        <f t="shared" si="481"/>
        <v>0</v>
      </c>
      <c r="V103" s="182">
        <f t="shared" si="462"/>
        <v>0</v>
      </c>
      <c r="W103" s="181">
        <f t="shared" ref="W103:X103" si="482">SUM(W104:W107)</f>
        <v>0</v>
      </c>
      <c r="X103" s="181">
        <f t="shared" si="482"/>
        <v>0</v>
      </c>
      <c r="Y103" s="182">
        <f t="shared" si="464"/>
        <v>0</v>
      </c>
      <c r="Z103" s="181">
        <f t="shared" ref="Z103:AA103" si="483">SUM(Z104:Z107)</f>
        <v>0</v>
      </c>
      <c r="AA103" s="181">
        <f t="shared" si="483"/>
        <v>0</v>
      </c>
      <c r="AB103" s="182">
        <f t="shared" si="466"/>
        <v>0</v>
      </c>
      <c r="AC103" s="181">
        <f t="shared" ref="AC103:AD103" si="484">SUM(AC104:AC107)</f>
        <v>0</v>
      </c>
      <c r="AD103" s="181">
        <f t="shared" si="484"/>
        <v>0</v>
      </c>
      <c r="AE103" s="182">
        <f t="shared" si="468"/>
        <v>0</v>
      </c>
      <c r="AF103" s="181">
        <f t="shared" ref="AF103:AG103" si="485">SUM(AF104:AF107)</f>
        <v>0</v>
      </c>
      <c r="AG103" s="181">
        <f t="shared" si="485"/>
        <v>0</v>
      </c>
      <c r="AH103" s="182">
        <f t="shared" si="470"/>
        <v>0</v>
      </c>
      <c r="AI103" s="181">
        <f t="shared" ref="AI103:AJ103" si="486">SUM(AI104:AI107)</f>
        <v>13532.958000000001</v>
      </c>
      <c r="AJ103" s="181">
        <f t="shared" si="486"/>
        <v>0</v>
      </c>
      <c r="AK103" s="182">
        <f t="shared" si="472"/>
        <v>0</v>
      </c>
      <c r="AL103" s="181">
        <f t="shared" ref="AL103:AM103" si="487">SUM(AL104:AL107)</f>
        <v>0</v>
      </c>
      <c r="AM103" s="181">
        <f t="shared" si="487"/>
        <v>0</v>
      </c>
      <c r="AN103" s="182">
        <f t="shared" si="474"/>
        <v>0</v>
      </c>
      <c r="AO103" s="181">
        <f t="shared" ref="AO103:AP103" si="488">SUM(AO104:AO107)</f>
        <v>0</v>
      </c>
      <c r="AP103" s="181">
        <f t="shared" si="488"/>
        <v>0</v>
      </c>
      <c r="AQ103" s="182">
        <f t="shared" si="476"/>
        <v>0</v>
      </c>
      <c r="AR103" s="412"/>
    </row>
    <row r="104" spans="1:44" ht="39" customHeight="1">
      <c r="A104" s="358"/>
      <c r="B104" s="369"/>
      <c r="C104" s="408"/>
      <c r="D104" s="187" t="s">
        <v>37</v>
      </c>
      <c r="E104" s="309">
        <f t="shared" si="450"/>
        <v>0</v>
      </c>
      <c r="F104" s="309">
        <f t="shared" si="451"/>
        <v>0</v>
      </c>
      <c r="G104" s="186">
        <f t="shared" si="452"/>
        <v>0</v>
      </c>
      <c r="H104" s="174"/>
      <c r="I104" s="174"/>
      <c r="J104" s="183">
        <f t="shared" si="454"/>
        <v>0</v>
      </c>
      <c r="K104" s="174"/>
      <c r="L104" s="174"/>
      <c r="M104" s="183">
        <f t="shared" si="456"/>
        <v>0</v>
      </c>
      <c r="N104" s="174"/>
      <c r="O104" s="174"/>
      <c r="P104" s="183">
        <f t="shared" si="458"/>
        <v>0</v>
      </c>
      <c r="Q104" s="174"/>
      <c r="R104" s="174"/>
      <c r="S104" s="183">
        <f t="shared" si="460"/>
        <v>0</v>
      </c>
      <c r="T104" s="174"/>
      <c r="U104" s="174"/>
      <c r="V104" s="183">
        <f t="shared" si="462"/>
        <v>0</v>
      </c>
      <c r="W104" s="174"/>
      <c r="X104" s="174"/>
      <c r="Y104" s="183">
        <f t="shared" si="464"/>
        <v>0</v>
      </c>
      <c r="Z104" s="174"/>
      <c r="AA104" s="174"/>
      <c r="AB104" s="183">
        <f t="shared" si="466"/>
        <v>0</v>
      </c>
      <c r="AC104" s="174"/>
      <c r="AD104" s="174"/>
      <c r="AE104" s="183">
        <f t="shared" si="468"/>
        <v>0</v>
      </c>
      <c r="AF104" s="174"/>
      <c r="AG104" s="174"/>
      <c r="AH104" s="183">
        <f t="shared" si="470"/>
        <v>0</v>
      </c>
      <c r="AI104" s="174"/>
      <c r="AJ104" s="174"/>
      <c r="AK104" s="183">
        <f t="shared" si="472"/>
        <v>0</v>
      </c>
      <c r="AL104" s="174"/>
      <c r="AM104" s="174"/>
      <c r="AN104" s="183">
        <f t="shared" si="474"/>
        <v>0</v>
      </c>
      <c r="AO104" s="174"/>
      <c r="AP104" s="174"/>
      <c r="AQ104" s="183">
        <f t="shared" si="476"/>
        <v>0</v>
      </c>
      <c r="AR104" s="412"/>
    </row>
    <row r="105" spans="1:44" ht="58.5" customHeight="1">
      <c r="A105" s="358"/>
      <c r="B105" s="369"/>
      <c r="C105" s="408"/>
      <c r="D105" s="187" t="s">
        <v>2</v>
      </c>
      <c r="E105" s="309">
        <f t="shared" si="450"/>
        <v>0</v>
      </c>
      <c r="F105" s="309">
        <f t="shared" si="451"/>
        <v>0</v>
      </c>
      <c r="G105" s="186">
        <f t="shared" si="452"/>
        <v>0</v>
      </c>
      <c r="H105" s="174"/>
      <c r="I105" s="174"/>
      <c r="J105" s="183">
        <f t="shared" si="454"/>
        <v>0</v>
      </c>
      <c r="K105" s="174"/>
      <c r="L105" s="174"/>
      <c r="M105" s="183">
        <f t="shared" si="456"/>
        <v>0</v>
      </c>
      <c r="N105" s="174"/>
      <c r="O105" s="174"/>
      <c r="P105" s="183">
        <f t="shared" si="458"/>
        <v>0</v>
      </c>
      <c r="Q105" s="174"/>
      <c r="R105" s="174"/>
      <c r="S105" s="183">
        <f t="shared" si="460"/>
        <v>0</v>
      </c>
      <c r="T105" s="174"/>
      <c r="U105" s="174"/>
      <c r="V105" s="183">
        <f t="shared" si="462"/>
        <v>0</v>
      </c>
      <c r="W105" s="174"/>
      <c r="X105" s="174"/>
      <c r="Y105" s="183">
        <f t="shared" si="464"/>
        <v>0</v>
      </c>
      <c r="Z105" s="174"/>
      <c r="AA105" s="174"/>
      <c r="AB105" s="183">
        <f t="shared" si="466"/>
        <v>0</v>
      </c>
      <c r="AC105" s="174"/>
      <c r="AD105" s="174"/>
      <c r="AE105" s="183">
        <f t="shared" si="468"/>
        <v>0</v>
      </c>
      <c r="AF105" s="174"/>
      <c r="AG105" s="174"/>
      <c r="AH105" s="183">
        <f t="shared" si="470"/>
        <v>0</v>
      </c>
      <c r="AI105" s="174"/>
      <c r="AJ105" s="174"/>
      <c r="AK105" s="183">
        <f t="shared" si="472"/>
        <v>0</v>
      </c>
      <c r="AL105" s="174"/>
      <c r="AM105" s="174"/>
      <c r="AN105" s="183">
        <f t="shared" si="474"/>
        <v>0</v>
      </c>
      <c r="AO105" s="174"/>
      <c r="AP105" s="174"/>
      <c r="AQ105" s="183">
        <f t="shared" si="476"/>
        <v>0</v>
      </c>
      <c r="AR105" s="412"/>
    </row>
    <row r="106" spans="1:44" ht="21.75" customHeight="1">
      <c r="A106" s="358"/>
      <c r="B106" s="369"/>
      <c r="C106" s="408"/>
      <c r="D106" s="187" t="s">
        <v>43</v>
      </c>
      <c r="E106" s="279">
        <f t="shared" si="450"/>
        <v>13532.958000000001</v>
      </c>
      <c r="F106" s="279">
        <f t="shared" si="451"/>
        <v>0</v>
      </c>
      <c r="G106" s="183">
        <f t="shared" si="452"/>
        <v>0</v>
      </c>
      <c r="H106" s="174"/>
      <c r="I106" s="174"/>
      <c r="J106" s="183">
        <f t="shared" si="454"/>
        <v>0</v>
      </c>
      <c r="K106" s="174"/>
      <c r="L106" s="174"/>
      <c r="M106" s="183">
        <f t="shared" si="456"/>
        <v>0</v>
      </c>
      <c r="N106" s="174"/>
      <c r="O106" s="174"/>
      <c r="P106" s="183">
        <f t="shared" si="458"/>
        <v>0</v>
      </c>
      <c r="Q106" s="174"/>
      <c r="R106" s="174"/>
      <c r="S106" s="183">
        <f t="shared" si="460"/>
        <v>0</v>
      </c>
      <c r="T106" s="174"/>
      <c r="U106" s="174"/>
      <c r="V106" s="183">
        <f t="shared" si="462"/>
        <v>0</v>
      </c>
      <c r="W106" s="174"/>
      <c r="X106" s="174"/>
      <c r="Y106" s="183">
        <f t="shared" si="464"/>
        <v>0</v>
      </c>
      <c r="Z106" s="174"/>
      <c r="AA106" s="174"/>
      <c r="AB106" s="183">
        <f t="shared" si="466"/>
        <v>0</v>
      </c>
      <c r="AC106" s="174"/>
      <c r="AD106" s="174"/>
      <c r="AE106" s="183">
        <f t="shared" si="468"/>
        <v>0</v>
      </c>
      <c r="AF106" s="174"/>
      <c r="AG106" s="174"/>
      <c r="AH106" s="183">
        <f t="shared" si="470"/>
        <v>0</v>
      </c>
      <c r="AI106" s="174">
        <v>13532.958000000001</v>
      </c>
      <c r="AJ106" s="174"/>
      <c r="AK106" s="183">
        <f t="shared" si="472"/>
        <v>0</v>
      </c>
      <c r="AL106" s="174"/>
      <c r="AM106" s="174"/>
      <c r="AN106" s="183">
        <f t="shared" si="474"/>
        <v>0</v>
      </c>
      <c r="AO106" s="174"/>
      <c r="AP106" s="174"/>
      <c r="AQ106" s="183">
        <f t="shared" si="476"/>
        <v>0</v>
      </c>
      <c r="AR106" s="412"/>
    </row>
    <row r="107" spans="1:44" ht="30" customHeight="1">
      <c r="A107" s="358"/>
      <c r="B107" s="370"/>
      <c r="C107" s="409"/>
      <c r="D107" s="187" t="s">
        <v>263</v>
      </c>
      <c r="E107" s="309">
        <f t="shared" si="450"/>
        <v>0</v>
      </c>
      <c r="F107" s="309">
        <f t="shared" si="451"/>
        <v>0</v>
      </c>
      <c r="G107" s="186">
        <f t="shared" si="452"/>
        <v>0</v>
      </c>
      <c r="H107" s="184"/>
      <c r="I107" s="184"/>
      <c r="J107" s="183">
        <f t="shared" si="454"/>
        <v>0</v>
      </c>
      <c r="K107" s="184"/>
      <c r="L107" s="184"/>
      <c r="M107" s="183">
        <f t="shared" si="456"/>
        <v>0</v>
      </c>
      <c r="N107" s="184"/>
      <c r="O107" s="184"/>
      <c r="P107" s="183">
        <f t="shared" si="458"/>
        <v>0</v>
      </c>
      <c r="Q107" s="184"/>
      <c r="R107" s="184"/>
      <c r="S107" s="183">
        <f t="shared" si="460"/>
        <v>0</v>
      </c>
      <c r="T107" s="184"/>
      <c r="U107" s="184"/>
      <c r="V107" s="183">
        <f t="shared" si="462"/>
        <v>0</v>
      </c>
      <c r="W107" s="184"/>
      <c r="X107" s="184"/>
      <c r="Y107" s="183">
        <f t="shared" si="464"/>
        <v>0</v>
      </c>
      <c r="Z107" s="184"/>
      <c r="AA107" s="184"/>
      <c r="AB107" s="183">
        <f t="shared" si="466"/>
        <v>0</v>
      </c>
      <c r="AC107" s="184"/>
      <c r="AD107" s="184"/>
      <c r="AE107" s="183">
        <f t="shared" si="468"/>
        <v>0</v>
      </c>
      <c r="AF107" s="184"/>
      <c r="AG107" s="184"/>
      <c r="AH107" s="183">
        <f t="shared" si="470"/>
        <v>0</v>
      </c>
      <c r="AI107" s="184"/>
      <c r="AJ107" s="184"/>
      <c r="AK107" s="183">
        <f t="shared" si="472"/>
        <v>0</v>
      </c>
      <c r="AL107" s="184"/>
      <c r="AM107" s="184"/>
      <c r="AN107" s="183">
        <f t="shared" si="474"/>
        <v>0</v>
      </c>
      <c r="AO107" s="184"/>
      <c r="AP107" s="184"/>
      <c r="AQ107" s="183">
        <f t="shared" si="476"/>
        <v>0</v>
      </c>
      <c r="AR107" s="412"/>
    </row>
    <row r="108" spans="1:44" ht="22.15" customHeight="1">
      <c r="A108" s="358" t="s">
        <v>372</v>
      </c>
      <c r="B108" s="368" t="s">
        <v>442</v>
      </c>
      <c r="C108" s="408" t="s">
        <v>435</v>
      </c>
      <c r="D108" s="180" t="s">
        <v>41</v>
      </c>
      <c r="E108" s="207">
        <f t="shared" si="285"/>
        <v>419.3</v>
      </c>
      <c r="F108" s="207">
        <f t="shared" si="286"/>
        <v>419.3</v>
      </c>
      <c r="G108" s="182">
        <f t="shared" si="287"/>
        <v>100</v>
      </c>
      <c r="H108" s="181">
        <f t="shared" ref="H108:I108" si="489">SUM(H109:H112)</f>
        <v>0</v>
      </c>
      <c r="I108" s="181">
        <f t="shared" si="489"/>
        <v>0</v>
      </c>
      <c r="J108" s="182">
        <f t="shared" si="288"/>
        <v>0</v>
      </c>
      <c r="K108" s="181">
        <f t="shared" ref="K108:L108" si="490">SUM(K109:K112)</f>
        <v>0</v>
      </c>
      <c r="L108" s="181">
        <f t="shared" si="490"/>
        <v>0</v>
      </c>
      <c r="M108" s="182">
        <f t="shared" si="264"/>
        <v>0</v>
      </c>
      <c r="N108" s="181">
        <f t="shared" ref="N108:O108" si="491">SUM(N109:N112)</f>
        <v>0</v>
      </c>
      <c r="O108" s="181">
        <f t="shared" si="491"/>
        <v>0</v>
      </c>
      <c r="P108" s="182">
        <f t="shared" si="266"/>
        <v>0</v>
      </c>
      <c r="Q108" s="181">
        <f t="shared" ref="Q108:R108" si="492">SUM(Q109:Q112)</f>
        <v>0</v>
      </c>
      <c r="R108" s="181">
        <f t="shared" si="492"/>
        <v>0</v>
      </c>
      <c r="S108" s="182">
        <f t="shared" si="268"/>
        <v>0</v>
      </c>
      <c r="T108" s="181">
        <f t="shared" ref="T108:U108" si="493">SUM(T109:T112)</f>
        <v>0</v>
      </c>
      <c r="U108" s="181">
        <f t="shared" si="493"/>
        <v>0</v>
      </c>
      <c r="V108" s="182">
        <f t="shared" si="270"/>
        <v>0</v>
      </c>
      <c r="W108" s="181">
        <f t="shared" ref="W108:X108" si="494">SUM(W109:W112)</f>
        <v>419.3</v>
      </c>
      <c r="X108" s="181">
        <f t="shared" si="494"/>
        <v>419.3</v>
      </c>
      <c r="Y108" s="182">
        <f t="shared" si="272"/>
        <v>100</v>
      </c>
      <c r="Z108" s="181">
        <f t="shared" ref="Z108:AA108" si="495">SUM(Z109:Z112)</f>
        <v>0</v>
      </c>
      <c r="AA108" s="181">
        <f t="shared" si="495"/>
        <v>0</v>
      </c>
      <c r="AB108" s="182">
        <f t="shared" si="274"/>
        <v>0</v>
      </c>
      <c r="AC108" s="181">
        <f t="shared" ref="AC108:AD108" si="496">SUM(AC109:AC112)</f>
        <v>0</v>
      </c>
      <c r="AD108" s="181">
        <f t="shared" si="496"/>
        <v>0</v>
      </c>
      <c r="AE108" s="182">
        <f t="shared" si="276"/>
        <v>0</v>
      </c>
      <c r="AF108" s="181">
        <f t="shared" ref="AF108:AG108" si="497">SUM(AF109:AF112)</f>
        <v>0</v>
      </c>
      <c r="AG108" s="181">
        <f t="shared" si="497"/>
        <v>0</v>
      </c>
      <c r="AH108" s="182">
        <f t="shared" si="278"/>
        <v>0</v>
      </c>
      <c r="AI108" s="181">
        <f t="shared" ref="AI108:AJ108" si="498">SUM(AI109:AI112)</f>
        <v>0</v>
      </c>
      <c r="AJ108" s="181">
        <f t="shared" si="498"/>
        <v>0</v>
      </c>
      <c r="AK108" s="182">
        <f t="shared" si="280"/>
        <v>0</v>
      </c>
      <c r="AL108" s="181">
        <f t="shared" ref="AL108:AM108" si="499">SUM(AL109:AL112)</f>
        <v>0</v>
      </c>
      <c r="AM108" s="181">
        <f t="shared" si="499"/>
        <v>0</v>
      </c>
      <c r="AN108" s="182">
        <f t="shared" si="282"/>
        <v>0</v>
      </c>
      <c r="AO108" s="181">
        <f t="shared" ref="AO108:AP108" si="500">SUM(AO109:AO112)</f>
        <v>0</v>
      </c>
      <c r="AP108" s="181">
        <f t="shared" si="500"/>
        <v>0</v>
      </c>
      <c r="AQ108" s="182">
        <f t="shared" si="284"/>
        <v>0</v>
      </c>
      <c r="AR108" s="412"/>
    </row>
    <row r="109" spans="1:44" ht="39" customHeight="1">
      <c r="A109" s="358"/>
      <c r="B109" s="369"/>
      <c r="C109" s="408"/>
      <c r="D109" s="187" t="s">
        <v>37</v>
      </c>
      <c r="E109" s="309">
        <f t="shared" si="285"/>
        <v>0</v>
      </c>
      <c r="F109" s="309">
        <f t="shared" si="286"/>
        <v>0</v>
      </c>
      <c r="G109" s="186">
        <f t="shared" si="287"/>
        <v>0</v>
      </c>
      <c r="H109" s="174"/>
      <c r="I109" s="174"/>
      <c r="J109" s="183">
        <f t="shared" si="288"/>
        <v>0</v>
      </c>
      <c r="K109" s="174"/>
      <c r="L109" s="174"/>
      <c r="M109" s="183">
        <f t="shared" si="264"/>
        <v>0</v>
      </c>
      <c r="N109" s="174"/>
      <c r="O109" s="174"/>
      <c r="P109" s="183">
        <f t="shared" si="266"/>
        <v>0</v>
      </c>
      <c r="Q109" s="174"/>
      <c r="R109" s="174"/>
      <c r="S109" s="183">
        <f t="shared" si="268"/>
        <v>0</v>
      </c>
      <c r="T109" s="174"/>
      <c r="U109" s="174"/>
      <c r="V109" s="183">
        <f t="shared" si="270"/>
        <v>0</v>
      </c>
      <c r="W109" s="174"/>
      <c r="X109" s="174"/>
      <c r="Y109" s="183">
        <f t="shared" si="272"/>
        <v>0</v>
      </c>
      <c r="Z109" s="174"/>
      <c r="AA109" s="174"/>
      <c r="AB109" s="183">
        <f t="shared" si="274"/>
        <v>0</v>
      </c>
      <c r="AC109" s="174"/>
      <c r="AD109" s="174"/>
      <c r="AE109" s="183">
        <f t="shared" si="276"/>
        <v>0</v>
      </c>
      <c r="AF109" s="174"/>
      <c r="AG109" s="174"/>
      <c r="AH109" s="183">
        <f t="shared" si="278"/>
        <v>0</v>
      </c>
      <c r="AI109" s="174"/>
      <c r="AJ109" s="174"/>
      <c r="AK109" s="183">
        <f t="shared" si="280"/>
        <v>0</v>
      </c>
      <c r="AL109" s="174"/>
      <c r="AM109" s="174"/>
      <c r="AN109" s="183">
        <f t="shared" si="282"/>
        <v>0</v>
      </c>
      <c r="AO109" s="174"/>
      <c r="AP109" s="174"/>
      <c r="AQ109" s="183">
        <f t="shared" si="284"/>
        <v>0</v>
      </c>
      <c r="AR109" s="412"/>
    </row>
    <row r="110" spans="1:44" ht="58.5" customHeight="1">
      <c r="A110" s="358"/>
      <c r="B110" s="369"/>
      <c r="C110" s="408"/>
      <c r="D110" s="187" t="s">
        <v>2</v>
      </c>
      <c r="E110" s="309">
        <f t="shared" si="285"/>
        <v>0</v>
      </c>
      <c r="F110" s="309">
        <f t="shared" si="286"/>
        <v>0</v>
      </c>
      <c r="G110" s="186">
        <f t="shared" si="287"/>
        <v>0</v>
      </c>
      <c r="H110" s="174"/>
      <c r="I110" s="174"/>
      <c r="J110" s="183">
        <f t="shared" si="288"/>
        <v>0</v>
      </c>
      <c r="K110" s="174"/>
      <c r="L110" s="174"/>
      <c r="M110" s="183">
        <f t="shared" si="264"/>
        <v>0</v>
      </c>
      <c r="N110" s="174"/>
      <c r="O110" s="174"/>
      <c r="P110" s="183">
        <f t="shared" si="266"/>
        <v>0</v>
      </c>
      <c r="Q110" s="174"/>
      <c r="R110" s="174"/>
      <c r="S110" s="183">
        <f t="shared" si="268"/>
        <v>0</v>
      </c>
      <c r="T110" s="174"/>
      <c r="U110" s="174"/>
      <c r="V110" s="183">
        <f t="shared" si="270"/>
        <v>0</v>
      </c>
      <c r="W110" s="174"/>
      <c r="X110" s="174"/>
      <c r="Y110" s="183">
        <f t="shared" si="272"/>
        <v>0</v>
      </c>
      <c r="Z110" s="174"/>
      <c r="AA110" s="174"/>
      <c r="AB110" s="183">
        <f t="shared" si="274"/>
        <v>0</v>
      </c>
      <c r="AC110" s="174"/>
      <c r="AD110" s="174"/>
      <c r="AE110" s="183">
        <f t="shared" si="276"/>
        <v>0</v>
      </c>
      <c r="AF110" s="174"/>
      <c r="AG110" s="174"/>
      <c r="AH110" s="183">
        <f t="shared" si="278"/>
        <v>0</v>
      </c>
      <c r="AI110" s="174"/>
      <c r="AJ110" s="174"/>
      <c r="AK110" s="183">
        <f t="shared" si="280"/>
        <v>0</v>
      </c>
      <c r="AL110" s="174"/>
      <c r="AM110" s="174"/>
      <c r="AN110" s="183">
        <f t="shared" si="282"/>
        <v>0</v>
      </c>
      <c r="AO110" s="174"/>
      <c r="AP110" s="174"/>
      <c r="AQ110" s="183">
        <f t="shared" si="284"/>
        <v>0</v>
      </c>
      <c r="AR110" s="412"/>
    </row>
    <row r="111" spans="1:44" ht="21.6" customHeight="1">
      <c r="A111" s="358"/>
      <c r="B111" s="369"/>
      <c r="C111" s="408"/>
      <c r="D111" s="187" t="s">
        <v>43</v>
      </c>
      <c r="E111" s="279">
        <f t="shared" si="285"/>
        <v>419.3</v>
      </c>
      <c r="F111" s="279">
        <f t="shared" si="286"/>
        <v>419.3</v>
      </c>
      <c r="G111" s="183">
        <f t="shared" si="287"/>
        <v>100</v>
      </c>
      <c r="H111" s="174"/>
      <c r="I111" s="174"/>
      <c r="J111" s="183">
        <f t="shared" si="288"/>
        <v>0</v>
      </c>
      <c r="K111" s="174"/>
      <c r="L111" s="174"/>
      <c r="M111" s="183">
        <f t="shared" si="264"/>
        <v>0</v>
      </c>
      <c r="N111" s="174"/>
      <c r="O111" s="174"/>
      <c r="P111" s="183">
        <f t="shared" si="266"/>
        <v>0</v>
      </c>
      <c r="Q111" s="174"/>
      <c r="R111" s="174"/>
      <c r="S111" s="183">
        <f t="shared" si="268"/>
        <v>0</v>
      </c>
      <c r="T111" s="174"/>
      <c r="U111" s="174"/>
      <c r="V111" s="183">
        <f t="shared" si="270"/>
        <v>0</v>
      </c>
      <c r="W111" s="174">
        <f>417.66473+1.63527</f>
        <v>419.3</v>
      </c>
      <c r="X111" s="174">
        <f>417.66473+1.63527</f>
        <v>419.3</v>
      </c>
      <c r="Y111" s="183">
        <f t="shared" si="272"/>
        <v>100</v>
      </c>
      <c r="Z111" s="174"/>
      <c r="AA111" s="174"/>
      <c r="AB111" s="183">
        <f t="shared" si="274"/>
        <v>0</v>
      </c>
      <c r="AC111" s="174"/>
      <c r="AD111" s="174"/>
      <c r="AE111" s="183">
        <f t="shared" si="276"/>
        <v>0</v>
      </c>
      <c r="AF111" s="174"/>
      <c r="AG111" s="174"/>
      <c r="AH111" s="183">
        <f t="shared" si="278"/>
        <v>0</v>
      </c>
      <c r="AI111" s="174"/>
      <c r="AJ111" s="174"/>
      <c r="AK111" s="183">
        <f t="shared" si="280"/>
        <v>0</v>
      </c>
      <c r="AL111" s="174"/>
      <c r="AM111" s="174"/>
      <c r="AN111" s="183">
        <f t="shared" si="282"/>
        <v>0</v>
      </c>
      <c r="AO111" s="174"/>
      <c r="AP111" s="174"/>
      <c r="AQ111" s="183">
        <f t="shared" si="284"/>
        <v>0</v>
      </c>
      <c r="AR111" s="412"/>
    </row>
    <row r="112" spans="1:44" ht="30" customHeight="1">
      <c r="A112" s="358"/>
      <c r="B112" s="370"/>
      <c r="C112" s="409"/>
      <c r="D112" s="187" t="s">
        <v>263</v>
      </c>
      <c r="E112" s="309">
        <f t="shared" si="285"/>
        <v>0</v>
      </c>
      <c r="F112" s="309">
        <f t="shared" si="286"/>
        <v>0</v>
      </c>
      <c r="G112" s="186">
        <f t="shared" si="287"/>
        <v>0</v>
      </c>
      <c r="H112" s="184"/>
      <c r="I112" s="184"/>
      <c r="J112" s="183">
        <f t="shared" si="288"/>
        <v>0</v>
      </c>
      <c r="K112" s="184"/>
      <c r="L112" s="184"/>
      <c r="M112" s="183">
        <f t="shared" si="264"/>
        <v>0</v>
      </c>
      <c r="N112" s="184"/>
      <c r="O112" s="184"/>
      <c r="P112" s="183">
        <f t="shared" si="266"/>
        <v>0</v>
      </c>
      <c r="Q112" s="184"/>
      <c r="R112" s="184"/>
      <c r="S112" s="183">
        <f t="shared" si="268"/>
        <v>0</v>
      </c>
      <c r="T112" s="184"/>
      <c r="U112" s="184"/>
      <c r="V112" s="183">
        <f t="shared" si="270"/>
        <v>0</v>
      </c>
      <c r="W112" s="184"/>
      <c r="X112" s="184"/>
      <c r="Y112" s="183">
        <f t="shared" si="272"/>
        <v>0</v>
      </c>
      <c r="Z112" s="184"/>
      <c r="AA112" s="184"/>
      <c r="AB112" s="183">
        <f t="shared" si="274"/>
        <v>0</v>
      </c>
      <c r="AC112" s="184"/>
      <c r="AD112" s="184"/>
      <c r="AE112" s="183">
        <f t="shared" si="276"/>
        <v>0</v>
      </c>
      <c r="AF112" s="184"/>
      <c r="AG112" s="184"/>
      <c r="AH112" s="183">
        <f t="shared" si="278"/>
        <v>0</v>
      </c>
      <c r="AI112" s="184"/>
      <c r="AJ112" s="184"/>
      <c r="AK112" s="183">
        <f t="shared" si="280"/>
        <v>0</v>
      </c>
      <c r="AL112" s="184"/>
      <c r="AM112" s="184"/>
      <c r="AN112" s="183">
        <f t="shared" si="282"/>
        <v>0</v>
      </c>
      <c r="AO112" s="184"/>
      <c r="AP112" s="184"/>
      <c r="AQ112" s="183">
        <f t="shared" si="284"/>
        <v>0</v>
      </c>
      <c r="AR112" s="412"/>
    </row>
    <row r="113" spans="1:44" s="225" customFormat="1" ht="22.15" customHeight="1">
      <c r="A113" s="358" t="s">
        <v>508</v>
      </c>
      <c r="B113" s="368" t="s">
        <v>510</v>
      </c>
      <c r="C113" s="408" t="s">
        <v>435</v>
      </c>
      <c r="D113" s="180" t="s">
        <v>41</v>
      </c>
      <c r="E113" s="207">
        <f t="shared" ref="E113:E117" si="501">H113+K113+N113+Q113+T113+W113+Z113+AC113+AF113+AI113+AL113+AO113</f>
        <v>913.29965000000004</v>
      </c>
      <c r="F113" s="207">
        <f t="shared" ref="F113:F117" si="502">I113+L113+O113+R113+U113+X113+AA113+AD113+AG113+AJ113+AM113+AP113</f>
        <v>913.29965000000004</v>
      </c>
      <c r="G113" s="182">
        <f t="shared" ref="G113:G117" si="503">IF(F113,F113/E113*100,0)</f>
        <v>100</v>
      </c>
      <c r="H113" s="181">
        <f t="shared" ref="H113:I113" si="504">SUM(H114:H117)</f>
        <v>0</v>
      </c>
      <c r="I113" s="181">
        <f t="shared" si="504"/>
        <v>0</v>
      </c>
      <c r="J113" s="182">
        <f t="shared" ref="J113:J117" si="505">IF(I113,I113/H113*100,0)</f>
        <v>0</v>
      </c>
      <c r="K113" s="181">
        <f t="shared" ref="K113:L113" si="506">SUM(K114:K117)</f>
        <v>0</v>
      </c>
      <c r="L113" s="181">
        <f t="shared" si="506"/>
        <v>0</v>
      </c>
      <c r="M113" s="182">
        <f t="shared" ref="M113:M117" si="507">IF(L113,L113/K113*100,0)</f>
        <v>0</v>
      </c>
      <c r="N113" s="181">
        <f t="shared" ref="N113:O113" si="508">SUM(N114:N117)</f>
        <v>0</v>
      </c>
      <c r="O113" s="181">
        <f t="shared" si="508"/>
        <v>0</v>
      </c>
      <c r="P113" s="182">
        <f t="shared" ref="P113:P117" si="509">IF(O113,O113/N113*100,0)</f>
        <v>0</v>
      </c>
      <c r="Q113" s="181">
        <f t="shared" ref="Q113:R113" si="510">SUM(Q114:Q117)</f>
        <v>0</v>
      </c>
      <c r="R113" s="181">
        <f t="shared" si="510"/>
        <v>0</v>
      </c>
      <c r="S113" s="182">
        <f t="shared" ref="S113:S117" si="511">IF(R113,R113/Q113*100,0)</f>
        <v>0</v>
      </c>
      <c r="T113" s="181">
        <f t="shared" ref="T113:U113" si="512">SUM(T114:T117)</f>
        <v>0</v>
      </c>
      <c r="U113" s="181">
        <f t="shared" si="512"/>
        <v>0</v>
      </c>
      <c r="V113" s="182">
        <f t="shared" ref="V113:V117" si="513">IF(U113,U113/T113*100,0)</f>
        <v>0</v>
      </c>
      <c r="W113" s="181">
        <f t="shared" ref="W113:X113" si="514">SUM(W114:W117)</f>
        <v>0</v>
      </c>
      <c r="X113" s="181">
        <f t="shared" si="514"/>
        <v>0</v>
      </c>
      <c r="Y113" s="182">
        <f t="shared" ref="Y113:Y117" si="515">IF(X113,X113/W113*100,0)</f>
        <v>0</v>
      </c>
      <c r="Z113" s="181">
        <f t="shared" ref="Z113:AA113" si="516">SUM(Z114:Z117)</f>
        <v>0</v>
      </c>
      <c r="AA113" s="181">
        <f t="shared" si="516"/>
        <v>0</v>
      </c>
      <c r="AB113" s="182">
        <f t="shared" ref="AB113:AB117" si="517">IF(AA113,AA113/Z113*100,0)</f>
        <v>0</v>
      </c>
      <c r="AC113" s="181">
        <f t="shared" ref="AC113:AD113" si="518">SUM(AC114:AC117)</f>
        <v>0</v>
      </c>
      <c r="AD113" s="181">
        <f t="shared" si="518"/>
        <v>0</v>
      </c>
      <c r="AE113" s="182">
        <f t="shared" ref="AE113:AE117" si="519">IF(AD113,AD113/AC113*100,0)</f>
        <v>0</v>
      </c>
      <c r="AF113" s="181">
        <f t="shared" ref="AF113:AG113" si="520">SUM(AF114:AF117)</f>
        <v>913.29965000000004</v>
      </c>
      <c r="AG113" s="181">
        <f t="shared" si="520"/>
        <v>913.29965000000004</v>
      </c>
      <c r="AH113" s="182">
        <f t="shared" ref="AH113:AH117" si="521">IF(AG113,AG113/AF113*100,0)</f>
        <v>100</v>
      </c>
      <c r="AI113" s="181">
        <f t="shared" ref="AI113:AJ113" si="522">SUM(AI114:AI117)</f>
        <v>0</v>
      </c>
      <c r="AJ113" s="181">
        <f t="shared" si="522"/>
        <v>0</v>
      </c>
      <c r="AK113" s="182">
        <f t="shared" ref="AK113:AK117" si="523">IF(AJ113,AJ113/AI113*100,0)</f>
        <v>0</v>
      </c>
      <c r="AL113" s="181">
        <f t="shared" ref="AL113:AM113" si="524">SUM(AL114:AL117)</f>
        <v>0</v>
      </c>
      <c r="AM113" s="181">
        <f t="shared" si="524"/>
        <v>0</v>
      </c>
      <c r="AN113" s="182">
        <f t="shared" ref="AN113:AN117" si="525">IF(AM113,AM113/AL113*100,0)</f>
        <v>0</v>
      </c>
      <c r="AO113" s="181">
        <f t="shared" ref="AO113:AP113" si="526">SUM(AO114:AO117)</f>
        <v>0</v>
      </c>
      <c r="AP113" s="181">
        <f t="shared" si="526"/>
        <v>0</v>
      </c>
      <c r="AQ113" s="182">
        <f t="shared" ref="AQ113:AQ117" si="527">IF(AP113,AP113/AO113*100,0)</f>
        <v>0</v>
      </c>
      <c r="AR113" s="412"/>
    </row>
    <row r="114" spans="1:44" s="225" customFormat="1" ht="39" customHeight="1">
      <c r="A114" s="358"/>
      <c r="B114" s="369"/>
      <c r="C114" s="408"/>
      <c r="D114" s="187" t="s">
        <v>37</v>
      </c>
      <c r="E114" s="309">
        <f t="shared" si="501"/>
        <v>0</v>
      </c>
      <c r="F114" s="309">
        <f t="shared" si="502"/>
        <v>0</v>
      </c>
      <c r="G114" s="186">
        <f t="shared" si="503"/>
        <v>0</v>
      </c>
      <c r="H114" s="174"/>
      <c r="I114" s="174"/>
      <c r="J114" s="183">
        <f t="shared" si="505"/>
        <v>0</v>
      </c>
      <c r="K114" s="174"/>
      <c r="L114" s="174"/>
      <c r="M114" s="183">
        <f t="shared" si="507"/>
        <v>0</v>
      </c>
      <c r="N114" s="174"/>
      <c r="O114" s="174"/>
      <c r="P114" s="183">
        <f t="shared" si="509"/>
        <v>0</v>
      </c>
      <c r="Q114" s="174"/>
      <c r="R114" s="174"/>
      <c r="S114" s="183">
        <f t="shared" si="511"/>
        <v>0</v>
      </c>
      <c r="T114" s="174"/>
      <c r="U114" s="174"/>
      <c r="V114" s="183">
        <f t="shared" si="513"/>
        <v>0</v>
      </c>
      <c r="W114" s="174"/>
      <c r="X114" s="174"/>
      <c r="Y114" s="183">
        <f t="shared" si="515"/>
        <v>0</v>
      </c>
      <c r="Z114" s="174"/>
      <c r="AA114" s="174"/>
      <c r="AB114" s="183">
        <f t="shared" si="517"/>
        <v>0</v>
      </c>
      <c r="AC114" s="174"/>
      <c r="AD114" s="174"/>
      <c r="AE114" s="183">
        <f t="shared" si="519"/>
        <v>0</v>
      </c>
      <c r="AF114" s="174"/>
      <c r="AG114" s="174"/>
      <c r="AH114" s="183">
        <f t="shared" si="521"/>
        <v>0</v>
      </c>
      <c r="AI114" s="174"/>
      <c r="AJ114" s="174"/>
      <c r="AK114" s="183">
        <f t="shared" si="523"/>
        <v>0</v>
      </c>
      <c r="AL114" s="174"/>
      <c r="AM114" s="174"/>
      <c r="AN114" s="183">
        <f t="shared" si="525"/>
        <v>0</v>
      </c>
      <c r="AO114" s="174"/>
      <c r="AP114" s="174"/>
      <c r="AQ114" s="183">
        <f t="shared" si="527"/>
        <v>0</v>
      </c>
      <c r="AR114" s="412"/>
    </row>
    <row r="115" spans="1:44" s="225" customFormat="1" ht="58.5" customHeight="1">
      <c r="A115" s="358"/>
      <c r="B115" s="369"/>
      <c r="C115" s="408"/>
      <c r="D115" s="187" t="s">
        <v>2</v>
      </c>
      <c r="E115" s="309">
        <f t="shared" si="501"/>
        <v>0</v>
      </c>
      <c r="F115" s="309">
        <f t="shared" si="502"/>
        <v>0</v>
      </c>
      <c r="G115" s="186">
        <f t="shared" si="503"/>
        <v>0</v>
      </c>
      <c r="H115" s="174"/>
      <c r="I115" s="174"/>
      <c r="J115" s="183">
        <f t="shared" si="505"/>
        <v>0</v>
      </c>
      <c r="K115" s="174"/>
      <c r="L115" s="174"/>
      <c r="M115" s="183">
        <f t="shared" si="507"/>
        <v>0</v>
      </c>
      <c r="N115" s="174"/>
      <c r="O115" s="174"/>
      <c r="P115" s="183">
        <f t="shared" si="509"/>
        <v>0</v>
      </c>
      <c r="Q115" s="174"/>
      <c r="R115" s="174"/>
      <c r="S115" s="183">
        <f t="shared" si="511"/>
        <v>0</v>
      </c>
      <c r="T115" s="174"/>
      <c r="U115" s="174"/>
      <c r="V115" s="183">
        <f t="shared" si="513"/>
        <v>0</v>
      </c>
      <c r="W115" s="174"/>
      <c r="X115" s="174"/>
      <c r="Y115" s="183">
        <f t="shared" si="515"/>
        <v>0</v>
      </c>
      <c r="Z115" s="174"/>
      <c r="AA115" s="174"/>
      <c r="AB115" s="183">
        <f t="shared" si="517"/>
        <v>0</v>
      </c>
      <c r="AC115" s="174"/>
      <c r="AD115" s="174"/>
      <c r="AE115" s="183">
        <f t="shared" si="519"/>
        <v>0</v>
      </c>
      <c r="AF115" s="174"/>
      <c r="AG115" s="174"/>
      <c r="AH115" s="183">
        <f t="shared" si="521"/>
        <v>0</v>
      </c>
      <c r="AI115" s="174"/>
      <c r="AJ115" s="174"/>
      <c r="AK115" s="183">
        <f t="shared" si="523"/>
        <v>0</v>
      </c>
      <c r="AL115" s="174"/>
      <c r="AM115" s="174"/>
      <c r="AN115" s="183">
        <f t="shared" si="525"/>
        <v>0</v>
      </c>
      <c r="AO115" s="174"/>
      <c r="AP115" s="174"/>
      <c r="AQ115" s="183">
        <f t="shared" si="527"/>
        <v>0</v>
      </c>
      <c r="AR115" s="412"/>
    </row>
    <row r="116" spans="1:44" s="225" customFormat="1" ht="21.6" customHeight="1">
      <c r="A116" s="358"/>
      <c r="B116" s="369"/>
      <c r="C116" s="408"/>
      <c r="D116" s="187" t="s">
        <v>43</v>
      </c>
      <c r="E116" s="279">
        <f t="shared" si="501"/>
        <v>913.29965000000004</v>
      </c>
      <c r="F116" s="279">
        <f t="shared" si="502"/>
        <v>913.29965000000004</v>
      </c>
      <c r="G116" s="183">
        <f t="shared" si="503"/>
        <v>100</v>
      </c>
      <c r="H116" s="174"/>
      <c r="I116" s="174"/>
      <c r="J116" s="183">
        <f t="shared" si="505"/>
        <v>0</v>
      </c>
      <c r="K116" s="174"/>
      <c r="L116" s="174"/>
      <c r="M116" s="183">
        <f t="shared" si="507"/>
        <v>0</v>
      </c>
      <c r="N116" s="174"/>
      <c r="O116" s="174"/>
      <c r="P116" s="183">
        <f t="shared" si="509"/>
        <v>0</v>
      </c>
      <c r="Q116" s="174"/>
      <c r="R116" s="174"/>
      <c r="S116" s="183">
        <f t="shared" si="511"/>
        <v>0</v>
      </c>
      <c r="T116" s="174"/>
      <c r="U116" s="174"/>
      <c r="V116" s="183">
        <f t="shared" si="513"/>
        <v>0</v>
      </c>
      <c r="W116" s="174"/>
      <c r="X116" s="174"/>
      <c r="Y116" s="183">
        <f t="shared" si="515"/>
        <v>0</v>
      </c>
      <c r="Z116" s="174"/>
      <c r="AA116" s="174"/>
      <c r="AB116" s="183">
        <f t="shared" si="517"/>
        <v>0</v>
      </c>
      <c r="AC116" s="174"/>
      <c r="AD116" s="174"/>
      <c r="AE116" s="183">
        <f t="shared" si="519"/>
        <v>0</v>
      </c>
      <c r="AF116" s="174">
        <v>913.29965000000004</v>
      </c>
      <c r="AG116" s="174">
        <v>913.29965000000004</v>
      </c>
      <c r="AH116" s="183">
        <f t="shared" si="521"/>
        <v>100</v>
      </c>
      <c r="AI116" s="174"/>
      <c r="AJ116" s="174"/>
      <c r="AK116" s="183">
        <f t="shared" si="523"/>
        <v>0</v>
      </c>
      <c r="AL116" s="174"/>
      <c r="AM116" s="174"/>
      <c r="AN116" s="183">
        <f t="shared" si="525"/>
        <v>0</v>
      </c>
      <c r="AO116" s="174"/>
      <c r="AP116" s="174"/>
      <c r="AQ116" s="183">
        <f t="shared" si="527"/>
        <v>0</v>
      </c>
      <c r="AR116" s="412"/>
    </row>
    <row r="117" spans="1:44" s="225" customFormat="1" ht="30" customHeight="1">
      <c r="A117" s="358"/>
      <c r="B117" s="370"/>
      <c r="C117" s="409"/>
      <c r="D117" s="187" t="s">
        <v>263</v>
      </c>
      <c r="E117" s="309">
        <f t="shared" si="501"/>
        <v>0</v>
      </c>
      <c r="F117" s="309">
        <f t="shared" si="502"/>
        <v>0</v>
      </c>
      <c r="G117" s="186">
        <f t="shared" si="503"/>
        <v>0</v>
      </c>
      <c r="H117" s="184"/>
      <c r="I117" s="184"/>
      <c r="J117" s="183">
        <f t="shared" si="505"/>
        <v>0</v>
      </c>
      <c r="K117" s="184"/>
      <c r="L117" s="184"/>
      <c r="M117" s="183">
        <f t="shared" si="507"/>
        <v>0</v>
      </c>
      <c r="N117" s="184"/>
      <c r="O117" s="184"/>
      <c r="P117" s="183">
        <f t="shared" si="509"/>
        <v>0</v>
      </c>
      <c r="Q117" s="184"/>
      <c r="R117" s="184"/>
      <c r="S117" s="183">
        <f t="shared" si="511"/>
        <v>0</v>
      </c>
      <c r="T117" s="184"/>
      <c r="U117" s="184"/>
      <c r="V117" s="183">
        <f t="shared" si="513"/>
        <v>0</v>
      </c>
      <c r="W117" s="184"/>
      <c r="X117" s="184"/>
      <c r="Y117" s="183">
        <f t="shared" si="515"/>
        <v>0</v>
      </c>
      <c r="Z117" s="184"/>
      <c r="AA117" s="184"/>
      <c r="AB117" s="183">
        <f t="shared" si="517"/>
        <v>0</v>
      </c>
      <c r="AC117" s="184"/>
      <c r="AD117" s="184"/>
      <c r="AE117" s="183">
        <f t="shared" si="519"/>
        <v>0</v>
      </c>
      <c r="AF117" s="184"/>
      <c r="AG117" s="184"/>
      <c r="AH117" s="183">
        <f t="shared" si="521"/>
        <v>0</v>
      </c>
      <c r="AI117" s="184"/>
      <c r="AJ117" s="184"/>
      <c r="AK117" s="183">
        <f t="shared" si="523"/>
        <v>0</v>
      </c>
      <c r="AL117" s="184"/>
      <c r="AM117" s="184"/>
      <c r="AN117" s="183">
        <f t="shared" si="525"/>
        <v>0</v>
      </c>
      <c r="AO117" s="184"/>
      <c r="AP117" s="184"/>
      <c r="AQ117" s="183">
        <f t="shared" si="527"/>
        <v>0</v>
      </c>
      <c r="AR117" s="412"/>
    </row>
    <row r="118" spans="1:44" s="225" customFormat="1" ht="22.15" customHeight="1">
      <c r="A118" s="358" t="s">
        <v>509</v>
      </c>
      <c r="B118" s="368" t="s">
        <v>511</v>
      </c>
      <c r="C118" s="408" t="s">
        <v>435</v>
      </c>
      <c r="D118" s="180" t="s">
        <v>41</v>
      </c>
      <c r="E118" s="207">
        <f t="shared" ref="E118:E122" si="528">H118+K118+N118+Q118+T118+W118+Z118+AC118+AF118+AI118+AL118+AO118</f>
        <v>436.13508000000002</v>
      </c>
      <c r="F118" s="207">
        <f t="shared" ref="F118:F122" si="529">I118+L118+O118+R118+U118+X118+AA118+AD118+AG118+AJ118+AM118+AP118</f>
        <v>436.13508000000002</v>
      </c>
      <c r="G118" s="182">
        <f t="shared" ref="G118:G122" si="530">IF(F118,F118/E118*100,0)</f>
        <v>100</v>
      </c>
      <c r="H118" s="181">
        <f t="shared" ref="H118:I118" si="531">SUM(H119:H122)</f>
        <v>0</v>
      </c>
      <c r="I118" s="181">
        <f t="shared" si="531"/>
        <v>0</v>
      </c>
      <c r="J118" s="182">
        <f t="shared" ref="J118:J122" si="532">IF(I118,I118/H118*100,0)</f>
        <v>0</v>
      </c>
      <c r="K118" s="181">
        <f t="shared" ref="K118:L118" si="533">SUM(K119:K122)</f>
        <v>0</v>
      </c>
      <c r="L118" s="181">
        <f t="shared" si="533"/>
        <v>0</v>
      </c>
      <c r="M118" s="182">
        <f t="shared" ref="M118:M122" si="534">IF(L118,L118/K118*100,0)</f>
        <v>0</v>
      </c>
      <c r="N118" s="181">
        <f t="shared" ref="N118:O118" si="535">SUM(N119:N122)</f>
        <v>0</v>
      </c>
      <c r="O118" s="181">
        <f t="shared" si="535"/>
        <v>0</v>
      </c>
      <c r="P118" s="182">
        <f t="shared" ref="P118:P122" si="536">IF(O118,O118/N118*100,0)</f>
        <v>0</v>
      </c>
      <c r="Q118" s="181">
        <f t="shared" ref="Q118:R118" si="537">SUM(Q119:Q122)</f>
        <v>0</v>
      </c>
      <c r="R118" s="181">
        <f t="shared" si="537"/>
        <v>0</v>
      </c>
      <c r="S118" s="182">
        <f t="shared" ref="S118:S122" si="538">IF(R118,R118/Q118*100,0)</f>
        <v>0</v>
      </c>
      <c r="T118" s="181">
        <f t="shared" ref="T118:U118" si="539">SUM(T119:T122)</f>
        <v>0</v>
      </c>
      <c r="U118" s="181">
        <f t="shared" si="539"/>
        <v>0</v>
      </c>
      <c r="V118" s="182">
        <f t="shared" ref="V118:V122" si="540">IF(U118,U118/T118*100,0)</f>
        <v>0</v>
      </c>
      <c r="W118" s="181">
        <f t="shared" ref="W118:X118" si="541">SUM(W119:W122)</f>
        <v>0</v>
      </c>
      <c r="X118" s="181">
        <f t="shared" si="541"/>
        <v>0</v>
      </c>
      <c r="Y118" s="182">
        <f t="shared" ref="Y118:Y122" si="542">IF(X118,X118/W118*100,0)</f>
        <v>0</v>
      </c>
      <c r="Z118" s="181">
        <f t="shared" ref="Z118:AA118" si="543">SUM(Z119:Z122)</f>
        <v>0</v>
      </c>
      <c r="AA118" s="181">
        <f t="shared" si="543"/>
        <v>0</v>
      </c>
      <c r="AB118" s="182">
        <f t="shared" ref="AB118:AB122" si="544">IF(AA118,AA118/Z118*100,0)</f>
        <v>0</v>
      </c>
      <c r="AC118" s="181">
        <f t="shared" ref="AC118:AD118" si="545">SUM(AC119:AC122)</f>
        <v>0</v>
      </c>
      <c r="AD118" s="181">
        <f t="shared" si="545"/>
        <v>0</v>
      </c>
      <c r="AE118" s="182">
        <f t="shared" ref="AE118:AE122" si="546">IF(AD118,AD118/AC118*100,0)</f>
        <v>0</v>
      </c>
      <c r="AF118" s="181">
        <f t="shared" ref="AF118:AG118" si="547">SUM(AF119:AF122)</f>
        <v>436.13508000000002</v>
      </c>
      <c r="AG118" s="181">
        <f t="shared" si="547"/>
        <v>436.13508000000002</v>
      </c>
      <c r="AH118" s="182">
        <f t="shared" ref="AH118:AH122" si="548">IF(AG118,AG118/AF118*100,0)</f>
        <v>100</v>
      </c>
      <c r="AI118" s="181">
        <f t="shared" ref="AI118:AJ118" si="549">SUM(AI119:AI122)</f>
        <v>0</v>
      </c>
      <c r="AJ118" s="181">
        <f t="shared" si="549"/>
        <v>0</v>
      </c>
      <c r="AK118" s="182">
        <f t="shared" ref="AK118:AK122" si="550">IF(AJ118,AJ118/AI118*100,0)</f>
        <v>0</v>
      </c>
      <c r="AL118" s="181">
        <f t="shared" ref="AL118:AM118" si="551">SUM(AL119:AL122)</f>
        <v>0</v>
      </c>
      <c r="AM118" s="181">
        <f t="shared" si="551"/>
        <v>0</v>
      </c>
      <c r="AN118" s="182">
        <f t="shared" ref="AN118:AN122" si="552">IF(AM118,AM118/AL118*100,0)</f>
        <v>0</v>
      </c>
      <c r="AO118" s="181">
        <f t="shared" ref="AO118:AP118" si="553">SUM(AO119:AO122)</f>
        <v>0</v>
      </c>
      <c r="AP118" s="181">
        <f t="shared" si="553"/>
        <v>0</v>
      </c>
      <c r="AQ118" s="182">
        <f t="shared" ref="AQ118:AQ122" si="554">IF(AP118,AP118/AO118*100,0)</f>
        <v>0</v>
      </c>
      <c r="AR118" s="412"/>
    </row>
    <row r="119" spans="1:44" s="225" customFormat="1" ht="39" customHeight="1">
      <c r="A119" s="358"/>
      <c r="B119" s="369"/>
      <c r="C119" s="408"/>
      <c r="D119" s="187" t="s">
        <v>37</v>
      </c>
      <c r="E119" s="309">
        <f t="shared" si="528"/>
        <v>0</v>
      </c>
      <c r="F119" s="309">
        <f t="shared" si="529"/>
        <v>0</v>
      </c>
      <c r="G119" s="186">
        <f t="shared" si="530"/>
        <v>0</v>
      </c>
      <c r="H119" s="174"/>
      <c r="I119" s="174"/>
      <c r="J119" s="183">
        <f t="shared" si="532"/>
        <v>0</v>
      </c>
      <c r="K119" s="174"/>
      <c r="L119" s="174"/>
      <c r="M119" s="183">
        <f t="shared" si="534"/>
        <v>0</v>
      </c>
      <c r="N119" s="174"/>
      <c r="O119" s="174"/>
      <c r="P119" s="183">
        <f t="shared" si="536"/>
        <v>0</v>
      </c>
      <c r="Q119" s="174"/>
      <c r="R119" s="174"/>
      <c r="S119" s="183">
        <f t="shared" si="538"/>
        <v>0</v>
      </c>
      <c r="T119" s="174"/>
      <c r="U119" s="174"/>
      <c r="V119" s="183">
        <f t="shared" si="540"/>
        <v>0</v>
      </c>
      <c r="W119" s="174"/>
      <c r="X119" s="174"/>
      <c r="Y119" s="183">
        <f t="shared" si="542"/>
        <v>0</v>
      </c>
      <c r="Z119" s="174"/>
      <c r="AA119" s="174"/>
      <c r="AB119" s="183">
        <f t="shared" si="544"/>
        <v>0</v>
      </c>
      <c r="AC119" s="174"/>
      <c r="AD119" s="174"/>
      <c r="AE119" s="183">
        <f t="shared" si="546"/>
        <v>0</v>
      </c>
      <c r="AF119" s="174"/>
      <c r="AG119" s="174"/>
      <c r="AH119" s="183">
        <f t="shared" si="548"/>
        <v>0</v>
      </c>
      <c r="AI119" s="174"/>
      <c r="AJ119" s="174"/>
      <c r="AK119" s="183">
        <f t="shared" si="550"/>
        <v>0</v>
      </c>
      <c r="AL119" s="174"/>
      <c r="AM119" s="174"/>
      <c r="AN119" s="183">
        <f t="shared" si="552"/>
        <v>0</v>
      </c>
      <c r="AO119" s="174"/>
      <c r="AP119" s="174"/>
      <c r="AQ119" s="183">
        <f t="shared" si="554"/>
        <v>0</v>
      </c>
      <c r="AR119" s="412"/>
    </row>
    <row r="120" spans="1:44" s="225" customFormat="1" ht="58.5" customHeight="1">
      <c r="A120" s="358"/>
      <c r="B120" s="369"/>
      <c r="C120" s="408"/>
      <c r="D120" s="187" t="s">
        <v>2</v>
      </c>
      <c r="E120" s="309">
        <f t="shared" si="528"/>
        <v>0</v>
      </c>
      <c r="F120" s="309">
        <f t="shared" si="529"/>
        <v>0</v>
      </c>
      <c r="G120" s="186">
        <f t="shared" si="530"/>
        <v>0</v>
      </c>
      <c r="H120" s="174"/>
      <c r="I120" s="174"/>
      <c r="J120" s="183">
        <f t="shared" si="532"/>
        <v>0</v>
      </c>
      <c r="K120" s="174"/>
      <c r="L120" s="174"/>
      <c r="M120" s="183">
        <f t="shared" si="534"/>
        <v>0</v>
      </c>
      <c r="N120" s="174"/>
      <c r="O120" s="174"/>
      <c r="P120" s="183">
        <f t="shared" si="536"/>
        <v>0</v>
      </c>
      <c r="Q120" s="174"/>
      <c r="R120" s="174"/>
      <c r="S120" s="183">
        <f t="shared" si="538"/>
        <v>0</v>
      </c>
      <c r="T120" s="174"/>
      <c r="U120" s="174"/>
      <c r="V120" s="183">
        <f t="shared" si="540"/>
        <v>0</v>
      </c>
      <c r="W120" s="174"/>
      <c r="X120" s="174"/>
      <c r="Y120" s="183">
        <f t="shared" si="542"/>
        <v>0</v>
      </c>
      <c r="Z120" s="174"/>
      <c r="AA120" s="174"/>
      <c r="AB120" s="183">
        <f t="shared" si="544"/>
        <v>0</v>
      </c>
      <c r="AC120" s="174"/>
      <c r="AD120" s="174"/>
      <c r="AE120" s="183">
        <f t="shared" si="546"/>
        <v>0</v>
      </c>
      <c r="AF120" s="174"/>
      <c r="AG120" s="174"/>
      <c r="AH120" s="183">
        <f t="shared" si="548"/>
        <v>0</v>
      </c>
      <c r="AI120" s="174"/>
      <c r="AJ120" s="174"/>
      <c r="AK120" s="183">
        <f t="shared" si="550"/>
        <v>0</v>
      </c>
      <c r="AL120" s="174"/>
      <c r="AM120" s="174"/>
      <c r="AN120" s="183">
        <f t="shared" si="552"/>
        <v>0</v>
      </c>
      <c r="AO120" s="174"/>
      <c r="AP120" s="174"/>
      <c r="AQ120" s="183">
        <f t="shared" si="554"/>
        <v>0</v>
      </c>
      <c r="AR120" s="412"/>
    </row>
    <row r="121" spans="1:44" s="225" customFormat="1" ht="21.6" customHeight="1">
      <c r="A121" s="358"/>
      <c r="B121" s="369"/>
      <c r="C121" s="408"/>
      <c r="D121" s="187" t="s">
        <v>43</v>
      </c>
      <c r="E121" s="279">
        <f t="shared" si="528"/>
        <v>436.13508000000002</v>
      </c>
      <c r="F121" s="279">
        <f t="shared" si="529"/>
        <v>436.13508000000002</v>
      </c>
      <c r="G121" s="183">
        <f t="shared" si="530"/>
        <v>100</v>
      </c>
      <c r="H121" s="174"/>
      <c r="I121" s="174"/>
      <c r="J121" s="183">
        <f t="shared" si="532"/>
        <v>0</v>
      </c>
      <c r="K121" s="174"/>
      <c r="L121" s="174"/>
      <c r="M121" s="183">
        <f t="shared" si="534"/>
        <v>0</v>
      </c>
      <c r="N121" s="174"/>
      <c r="O121" s="174"/>
      <c r="P121" s="183">
        <f t="shared" si="536"/>
        <v>0</v>
      </c>
      <c r="Q121" s="174"/>
      <c r="R121" s="174"/>
      <c r="S121" s="183">
        <f t="shared" si="538"/>
        <v>0</v>
      </c>
      <c r="T121" s="174"/>
      <c r="U121" s="174"/>
      <c r="V121" s="183">
        <f t="shared" si="540"/>
        <v>0</v>
      </c>
      <c r="W121" s="174"/>
      <c r="X121" s="174"/>
      <c r="Y121" s="183">
        <f t="shared" si="542"/>
        <v>0</v>
      </c>
      <c r="Z121" s="174"/>
      <c r="AA121" s="174"/>
      <c r="AB121" s="183">
        <f t="shared" si="544"/>
        <v>0</v>
      </c>
      <c r="AC121" s="174"/>
      <c r="AD121" s="174"/>
      <c r="AE121" s="183">
        <f t="shared" si="546"/>
        <v>0</v>
      </c>
      <c r="AF121" s="174">
        <v>436.13508000000002</v>
      </c>
      <c r="AG121" s="174">
        <v>436.13508000000002</v>
      </c>
      <c r="AH121" s="183">
        <f t="shared" si="548"/>
        <v>100</v>
      </c>
      <c r="AI121" s="174"/>
      <c r="AJ121" s="174"/>
      <c r="AK121" s="183">
        <f t="shared" si="550"/>
        <v>0</v>
      </c>
      <c r="AL121" s="174"/>
      <c r="AM121" s="174"/>
      <c r="AN121" s="183">
        <f t="shared" si="552"/>
        <v>0</v>
      </c>
      <c r="AO121" s="174"/>
      <c r="AP121" s="174"/>
      <c r="AQ121" s="183">
        <f t="shared" si="554"/>
        <v>0</v>
      </c>
      <c r="AR121" s="412"/>
    </row>
    <row r="122" spans="1:44" s="225" customFormat="1" ht="30" customHeight="1">
      <c r="A122" s="358"/>
      <c r="B122" s="370"/>
      <c r="C122" s="409"/>
      <c r="D122" s="187" t="s">
        <v>263</v>
      </c>
      <c r="E122" s="309">
        <f t="shared" si="528"/>
        <v>0</v>
      </c>
      <c r="F122" s="309">
        <f t="shared" si="529"/>
        <v>0</v>
      </c>
      <c r="G122" s="186">
        <f t="shared" si="530"/>
        <v>0</v>
      </c>
      <c r="H122" s="184"/>
      <c r="I122" s="184"/>
      <c r="J122" s="183">
        <f t="shared" si="532"/>
        <v>0</v>
      </c>
      <c r="K122" s="184"/>
      <c r="L122" s="184"/>
      <c r="M122" s="183">
        <f t="shared" si="534"/>
        <v>0</v>
      </c>
      <c r="N122" s="184"/>
      <c r="O122" s="184"/>
      <c r="P122" s="183">
        <f t="shared" si="536"/>
        <v>0</v>
      </c>
      <c r="Q122" s="184"/>
      <c r="R122" s="184"/>
      <c r="S122" s="183">
        <f t="shared" si="538"/>
        <v>0</v>
      </c>
      <c r="T122" s="184"/>
      <c r="U122" s="184"/>
      <c r="V122" s="183">
        <f t="shared" si="540"/>
        <v>0</v>
      </c>
      <c r="W122" s="184"/>
      <c r="X122" s="184"/>
      <c r="Y122" s="183">
        <f t="shared" si="542"/>
        <v>0</v>
      </c>
      <c r="Z122" s="184"/>
      <c r="AA122" s="184"/>
      <c r="AB122" s="183">
        <f t="shared" si="544"/>
        <v>0</v>
      </c>
      <c r="AC122" s="184"/>
      <c r="AD122" s="184"/>
      <c r="AE122" s="183">
        <f t="shared" si="546"/>
        <v>0</v>
      </c>
      <c r="AF122" s="184"/>
      <c r="AG122" s="184"/>
      <c r="AH122" s="183">
        <f t="shared" si="548"/>
        <v>0</v>
      </c>
      <c r="AI122" s="184"/>
      <c r="AJ122" s="184"/>
      <c r="AK122" s="183">
        <f t="shared" si="550"/>
        <v>0</v>
      </c>
      <c r="AL122" s="184"/>
      <c r="AM122" s="184"/>
      <c r="AN122" s="183">
        <f t="shared" si="552"/>
        <v>0</v>
      </c>
      <c r="AO122" s="184"/>
      <c r="AP122" s="184"/>
      <c r="AQ122" s="183">
        <f t="shared" si="554"/>
        <v>0</v>
      </c>
      <c r="AR122" s="412"/>
    </row>
    <row r="123" spans="1:44" s="225" customFormat="1" ht="30" customHeight="1">
      <c r="A123" s="313"/>
      <c r="B123" s="314"/>
      <c r="C123" s="316"/>
      <c r="D123" s="187"/>
      <c r="E123" s="309"/>
      <c r="F123" s="309"/>
      <c r="G123" s="186"/>
      <c r="H123" s="184"/>
      <c r="I123" s="184"/>
      <c r="J123" s="183"/>
      <c r="K123" s="184"/>
      <c r="L123" s="184"/>
      <c r="M123" s="183"/>
      <c r="N123" s="184"/>
      <c r="O123" s="184"/>
      <c r="P123" s="183"/>
      <c r="Q123" s="184"/>
      <c r="R123" s="184"/>
      <c r="S123" s="183"/>
      <c r="T123" s="184"/>
      <c r="U123" s="184"/>
      <c r="V123" s="183"/>
      <c r="W123" s="184"/>
      <c r="X123" s="184"/>
      <c r="Y123" s="183"/>
      <c r="Z123" s="184"/>
      <c r="AA123" s="184"/>
      <c r="AB123" s="183"/>
      <c r="AC123" s="184"/>
      <c r="AD123" s="184"/>
      <c r="AE123" s="183"/>
      <c r="AF123" s="184"/>
      <c r="AG123" s="184"/>
      <c r="AH123" s="183"/>
      <c r="AI123" s="184"/>
      <c r="AJ123" s="184"/>
      <c r="AK123" s="183"/>
      <c r="AL123" s="184"/>
      <c r="AM123" s="184"/>
      <c r="AN123" s="183"/>
      <c r="AO123" s="184"/>
      <c r="AP123" s="184"/>
      <c r="AQ123" s="183"/>
      <c r="AR123" s="315"/>
    </row>
    <row r="124" spans="1:44" ht="20.25" customHeight="1">
      <c r="A124" s="463" t="s">
        <v>264</v>
      </c>
      <c r="B124" s="463"/>
      <c r="C124" s="463"/>
      <c r="D124" s="180" t="s">
        <v>41</v>
      </c>
      <c r="E124" s="195">
        <f t="shared" si="215"/>
        <v>78995.174419999996</v>
      </c>
      <c r="F124" s="195">
        <f t="shared" si="215"/>
        <v>35025.30386</v>
      </c>
      <c r="G124" s="182">
        <f t="shared" si="216"/>
        <v>44.338536014590147</v>
      </c>
      <c r="H124" s="181">
        <f t="shared" ref="H124:I124" si="555">SUM(H125:H128)</f>
        <v>0</v>
      </c>
      <c r="I124" s="181">
        <f t="shared" si="555"/>
        <v>0</v>
      </c>
      <c r="J124" s="182">
        <f t="shared" ref="J124:J128" si="556">IF(I124,I124/H124*100,0)</f>
        <v>0</v>
      </c>
      <c r="K124" s="181">
        <f t="shared" ref="K124:L124" si="557">SUM(K125:K128)</f>
        <v>1050</v>
      </c>
      <c r="L124" s="181">
        <f t="shared" si="557"/>
        <v>1050</v>
      </c>
      <c r="M124" s="182">
        <f t="shared" ref="M124:M128" si="558">IF(L124,L124/K124*100,0)</f>
        <v>100</v>
      </c>
      <c r="N124" s="181">
        <f t="shared" ref="N124:O124" si="559">SUM(N125:N128)</f>
        <v>0</v>
      </c>
      <c r="O124" s="181">
        <f t="shared" si="559"/>
        <v>0</v>
      </c>
      <c r="P124" s="182">
        <f t="shared" ref="P124:P128" si="560">IF(O124,O124/N124*100,0)</f>
        <v>0</v>
      </c>
      <c r="Q124" s="181">
        <f t="shared" ref="Q124:R124" si="561">SUM(Q125:Q128)</f>
        <v>0</v>
      </c>
      <c r="R124" s="181">
        <f t="shared" si="561"/>
        <v>0</v>
      </c>
      <c r="S124" s="182">
        <f t="shared" ref="S124:S128" si="562">IF(R124,R124/Q124*100,0)</f>
        <v>0</v>
      </c>
      <c r="T124" s="181">
        <f t="shared" ref="T124:U124" si="563">SUM(T125:T128)</f>
        <v>0</v>
      </c>
      <c r="U124" s="181">
        <f t="shared" si="563"/>
        <v>0</v>
      </c>
      <c r="V124" s="182">
        <f t="shared" ref="V124:V128" si="564">IF(U124,U124/T124*100,0)</f>
        <v>0</v>
      </c>
      <c r="W124" s="181">
        <f t="shared" ref="W124:X124" si="565">SUM(W125:W128)</f>
        <v>4767.07737</v>
      </c>
      <c r="X124" s="181">
        <f t="shared" si="565"/>
        <v>4767.07737</v>
      </c>
      <c r="Y124" s="182">
        <f t="shared" ref="Y124:Y128" si="566">IF(X124,X124/W124*100,0)</f>
        <v>100</v>
      </c>
      <c r="Z124" s="181">
        <f t="shared" ref="Z124:AA124" si="567">SUM(Z125:Z128)</f>
        <v>4757.9917599999999</v>
      </c>
      <c r="AA124" s="181">
        <f t="shared" si="567"/>
        <v>4757.9917599999999</v>
      </c>
      <c r="AB124" s="182">
        <f t="shared" ref="AB124:AB128" si="568">IF(AA124,AA124/Z124*100,0)</f>
        <v>100</v>
      </c>
      <c r="AC124" s="181">
        <f t="shared" ref="AC124:AD124" si="569">SUM(AC125:AC128)</f>
        <v>16864.5</v>
      </c>
      <c r="AD124" s="181">
        <f t="shared" si="569"/>
        <v>13581.8</v>
      </c>
      <c r="AE124" s="182">
        <f t="shared" ref="AE124:AE128" si="570">IF(AD124,AD124/AC124*100,0)</f>
        <v>80.534851314892222</v>
      </c>
      <c r="AF124" s="181">
        <f t="shared" ref="AF124:AG124" si="571">SUM(AF125:AF128)</f>
        <v>10868.434730000001</v>
      </c>
      <c r="AG124" s="181">
        <f t="shared" si="571"/>
        <v>10868.434730000001</v>
      </c>
      <c r="AH124" s="182">
        <f t="shared" ref="AH124:AH128" si="572">IF(AG124,AG124/AF124*100,0)</f>
        <v>100</v>
      </c>
      <c r="AI124" s="181">
        <f t="shared" ref="AI124:AJ124" si="573">SUM(AI125:AI128)</f>
        <v>18302.957999999999</v>
      </c>
      <c r="AJ124" s="181">
        <f t="shared" si="573"/>
        <v>0</v>
      </c>
      <c r="AK124" s="182">
        <f t="shared" ref="AK124:AK128" si="574">IF(AJ124,AJ124/AI124*100,0)</f>
        <v>0</v>
      </c>
      <c r="AL124" s="181">
        <f t="shared" ref="AL124:AM124" si="575">SUM(AL125:AL128)</f>
        <v>0</v>
      </c>
      <c r="AM124" s="181">
        <f t="shared" si="575"/>
        <v>0</v>
      </c>
      <c r="AN124" s="182">
        <f t="shared" ref="AN124:AN128" si="576">IF(AM124,AM124/AL124*100,0)</f>
        <v>0</v>
      </c>
      <c r="AO124" s="181">
        <f t="shared" ref="AO124:AP124" si="577">SUM(AO125:AO128)</f>
        <v>22384.212560000004</v>
      </c>
      <c r="AP124" s="181">
        <f t="shared" si="577"/>
        <v>0</v>
      </c>
      <c r="AQ124" s="182">
        <f t="shared" ref="AQ124:AQ128" si="578">IF(AP124,AP124/AO124*100,0)</f>
        <v>0</v>
      </c>
      <c r="AR124" s="362"/>
    </row>
    <row r="125" spans="1:44" ht="35.25" customHeight="1">
      <c r="A125" s="463"/>
      <c r="B125" s="463"/>
      <c r="C125" s="463"/>
      <c r="D125" s="189" t="s">
        <v>37</v>
      </c>
      <c r="E125" s="310">
        <f t="shared" si="215"/>
        <v>0</v>
      </c>
      <c r="F125" s="310">
        <f t="shared" si="215"/>
        <v>0</v>
      </c>
      <c r="G125" s="186">
        <f t="shared" si="216"/>
        <v>0</v>
      </c>
      <c r="H125" s="174">
        <f t="shared" ref="H125:I128" si="579">H44+H54</f>
        <v>0</v>
      </c>
      <c r="I125" s="174">
        <f t="shared" si="579"/>
        <v>0</v>
      </c>
      <c r="J125" s="183">
        <f t="shared" si="556"/>
        <v>0</v>
      </c>
      <c r="K125" s="174">
        <f t="shared" ref="K125:L128" si="580">K44+K54</f>
        <v>0</v>
      </c>
      <c r="L125" s="174">
        <f t="shared" si="580"/>
        <v>0</v>
      </c>
      <c r="M125" s="183">
        <f t="shared" si="558"/>
        <v>0</v>
      </c>
      <c r="N125" s="174">
        <f t="shared" ref="N125:O128" si="581">N44+N54</f>
        <v>0</v>
      </c>
      <c r="O125" s="174">
        <f t="shared" si="581"/>
        <v>0</v>
      </c>
      <c r="P125" s="183">
        <f t="shared" si="560"/>
        <v>0</v>
      </c>
      <c r="Q125" s="174">
        <f t="shared" ref="Q125:R128" si="582">Q44+Q54</f>
        <v>0</v>
      </c>
      <c r="R125" s="174">
        <f t="shared" si="582"/>
        <v>0</v>
      </c>
      <c r="S125" s="183">
        <f t="shared" si="562"/>
        <v>0</v>
      </c>
      <c r="T125" s="174">
        <f t="shared" ref="T125:U128" si="583">T44+T54</f>
        <v>0</v>
      </c>
      <c r="U125" s="174">
        <f t="shared" si="583"/>
        <v>0</v>
      </c>
      <c r="V125" s="183">
        <f t="shared" si="564"/>
        <v>0</v>
      </c>
      <c r="W125" s="174">
        <f t="shared" ref="W125:X128" si="584">W44+W54</f>
        <v>0</v>
      </c>
      <c r="X125" s="174">
        <f t="shared" si="584"/>
        <v>0</v>
      </c>
      <c r="Y125" s="183">
        <f t="shared" si="566"/>
        <v>0</v>
      </c>
      <c r="Z125" s="174">
        <f t="shared" ref="Z125:AA128" si="585">Z44+Z54</f>
        <v>0</v>
      </c>
      <c r="AA125" s="174">
        <f t="shared" si="585"/>
        <v>0</v>
      </c>
      <c r="AB125" s="183">
        <f t="shared" si="568"/>
        <v>0</v>
      </c>
      <c r="AC125" s="174">
        <f t="shared" ref="AC125:AD128" si="586">AC44+AC54</f>
        <v>0</v>
      </c>
      <c r="AD125" s="174">
        <f t="shared" si="586"/>
        <v>0</v>
      </c>
      <c r="AE125" s="183">
        <f t="shared" si="570"/>
        <v>0</v>
      </c>
      <c r="AF125" s="174">
        <f t="shared" ref="AF125:AG128" si="587">AF44+AF54</f>
        <v>0</v>
      </c>
      <c r="AG125" s="174">
        <f t="shared" si="587"/>
        <v>0</v>
      </c>
      <c r="AH125" s="183">
        <f t="shared" si="572"/>
        <v>0</v>
      </c>
      <c r="AI125" s="174">
        <f t="shared" ref="AI125:AJ128" si="588">AI44+AI54</f>
        <v>0</v>
      </c>
      <c r="AJ125" s="174">
        <f t="shared" si="588"/>
        <v>0</v>
      </c>
      <c r="AK125" s="183">
        <f t="shared" si="574"/>
        <v>0</v>
      </c>
      <c r="AL125" s="174">
        <f t="shared" ref="AL125:AM128" si="589">AL44+AL54</f>
        <v>0</v>
      </c>
      <c r="AM125" s="174">
        <f t="shared" si="589"/>
        <v>0</v>
      </c>
      <c r="AN125" s="183">
        <f t="shared" si="576"/>
        <v>0</v>
      </c>
      <c r="AO125" s="174">
        <f t="shared" ref="AO125:AP128" si="590">AO44+AO54</f>
        <v>0</v>
      </c>
      <c r="AP125" s="174">
        <f t="shared" si="590"/>
        <v>0</v>
      </c>
      <c r="AQ125" s="183">
        <f t="shared" si="578"/>
        <v>0</v>
      </c>
      <c r="AR125" s="363"/>
    </row>
    <row r="126" spans="1:44" ht="57" customHeight="1">
      <c r="A126" s="463"/>
      <c r="B126" s="463"/>
      <c r="C126" s="463"/>
      <c r="D126" s="189" t="s">
        <v>2</v>
      </c>
      <c r="E126" s="310">
        <f t="shared" si="215"/>
        <v>0</v>
      </c>
      <c r="F126" s="310">
        <f t="shared" si="215"/>
        <v>0</v>
      </c>
      <c r="G126" s="186">
        <f t="shared" si="216"/>
        <v>0</v>
      </c>
      <c r="H126" s="174">
        <f t="shared" si="579"/>
        <v>0</v>
      </c>
      <c r="I126" s="174">
        <f t="shared" si="579"/>
        <v>0</v>
      </c>
      <c r="J126" s="183">
        <f t="shared" si="556"/>
        <v>0</v>
      </c>
      <c r="K126" s="174">
        <f t="shared" si="580"/>
        <v>0</v>
      </c>
      <c r="L126" s="174">
        <f t="shared" si="580"/>
        <v>0</v>
      </c>
      <c r="M126" s="183">
        <f t="shared" si="558"/>
        <v>0</v>
      </c>
      <c r="N126" s="174">
        <f t="shared" si="581"/>
        <v>0</v>
      </c>
      <c r="O126" s="174">
        <f t="shared" si="581"/>
        <v>0</v>
      </c>
      <c r="P126" s="183">
        <f t="shared" si="560"/>
        <v>0</v>
      </c>
      <c r="Q126" s="174">
        <f t="shared" si="582"/>
        <v>0</v>
      </c>
      <c r="R126" s="174">
        <f t="shared" si="582"/>
        <v>0</v>
      </c>
      <c r="S126" s="183">
        <f t="shared" si="562"/>
        <v>0</v>
      </c>
      <c r="T126" s="174">
        <f t="shared" si="583"/>
        <v>0</v>
      </c>
      <c r="U126" s="174">
        <f t="shared" si="583"/>
        <v>0</v>
      </c>
      <c r="V126" s="183">
        <f t="shared" si="564"/>
        <v>0</v>
      </c>
      <c r="W126" s="174">
        <f t="shared" si="584"/>
        <v>0</v>
      </c>
      <c r="X126" s="174">
        <f t="shared" si="584"/>
        <v>0</v>
      </c>
      <c r="Y126" s="183">
        <f t="shared" si="566"/>
        <v>0</v>
      </c>
      <c r="Z126" s="174">
        <f t="shared" si="585"/>
        <v>0</v>
      </c>
      <c r="AA126" s="174">
        <f t="shared" si="585"/>
        <v>0</v>
      </c>
      <c r="AB126" s="183">
        <f t="shared" si="568"/>
        <v>0</v>
      </c>
      <c r="AC126" s="174">
        <f t="shared" si="586"/>
        <v>0</v>
      </c>
      <c r="AD126" s="174">
        <f t="shared" si="586"/>
        <v>0</v>
      </c>
      <c r="AE126" s="183">
        <f t="shared" si="570"/>
        <v>0</v>
      </c>
      <c r="AF126" s="174">
        <f t="shared" si="587"/>
        <v>0</v>
      </c>
      <c r="AG126" s="174">
        <f t="shared" si="587"/>
        <v>0</v>
      </c>
      <c r="AH126" s="183">
        <f t="shared" si="572"/>
        <v>0</v>
      </c>
      <c r="AI126" s="174">
        <f t="shared" si="588"/>
        <v>0</v>
      </c>
      <c r="AJ126" s="174">
        <f t="shared" si="588"/>
        <v>0</v>
      </c>
      <c r="AK126" s="183">
        <f t="shared" si="574"/>
        <v>0</v>
      </c>
      <c r="AL126" s="174">
        <f t="shared" si="589"/>
        <v>0</v>
      </c>
      <c r="AM126" s="174">
        <f t="shared" si="589"/>
        <v>0</v>
      </c>
      <c r="AN126" s="183">
        <f t="shared" si="576"/>
        <v>0</v>
      </c>
      <c r="AO126" s="174">
        <f t="shared" si="590"/>
        <v>0</v>
      </c>
      <c r="AP126" s="174">
        <f t="shared" si="590"/>
        <v>0</v>
      </c>
      <c r="AQ126" s="183">
        <f t="shared" si="578"/>
        <v>0</v>
      </c>
      <c r="AR126" s="363"/>
    </row>
    <row r="127" spans="1:44" ht="19.5" customHeight="1">
      <c r="A127" s="463"/>
      <c r="B127" s="463"/>
      <c r="C127" s="463"/>
      <c r="D127" s="189" t="s">
        <v>43</v>
      </c>
      <c r="E127" s="197">
        <f>H127+K127+N127+Q127+T127+W127+Z127+AC127+AF127+AI127+AL127+AO127</f>
        <v>78995.174419999996</v>
      </c>
      <c r="F127" s="197">
        <f t="shared" si="215"/>
        <v>35025.30386</v>
      </c>
      <c r="G127" s="183">
        <f t="shared" si="216"/>
        <v>44.338536014590147</v>
      </c>
      <c r="H127" s="174">
        <f t="shared" si="579"/>
        <v>0</v>
      </c>
      <c r="I127" s="174">
        <f t="shared" si="579"/>
        <v>0</v>
      </c>
      <c r="J127" s="183">
        <f t="shared" si="556"/>
        <v>0</v>
      </c>
      <c r="K127" s="174">
        <f t="shared" si="580"/>
        <v>1050</v>
      </c>
      <c r="L127" s="174">
        <f t="shared" si="580"/>
        <v>1050</v>
      </c>
      <c r="M127" s="183">
        <f t="shared" si="558"/>
        <v>100</v>
      </c>
      <c r="N127" s="174">
        <f t="shared" si="581"/>
        <v>0</v>
      </c>
      <c r="O127" s="174">
        <f t="shared" si="581"/>
        <v>0</v>
      </c>
      <c r="P127" s="183">
        <f t="shared" si="560"/>
        <v>0</v>
      </c>
      <c r="Q127" s="174">
        <f t="shared" si="582"/>
        <v>0</v>
      </c>
      <c r="R127" s="174">
        <f t="shared" si="582"/>
        <v>0</v>
      </c>
      <c r="S127" s="183">
        <f t="shared" si="562"/>
        <v>0</v>
      </c>
      <c r="T127" s="174">
        <f t="shared" si="583"/>
        <v>0</v>
      </c>
      <c r="U127" s="174">
        <f t="shared" si="583"/>
        <v>0</v>
      </c>
      <c r="V127" s="183">
        <f t="shared" si="564"/>
        <v>0</v>
      </c>
      <c r="W127" s="174">
        <f t="shared" si="584"/>
        <v>4767.07737</v>
      </c>
      <c r="X127" s="174">
        <f t="shared" si="584"/>
        <v>4767.07737</v>
      </c>
      <c r="Y127" s="183">
        <f t="shared" si="566"/>
        <v>100</v>
      </c>
      <c r="Z127" s="174">
        <f t="shared" si="585"/>
        <v>4757.9917599999999</v>
      </c>
      <c r="AA127" s="174">
        <f t="shared" si="585"/>
        <v>4757.9917599999999</v>
      </c>
      <c r="AB127" s="183">
        <f t="shared" si="568"/>
        <v>100</v>
      </c>
      <c r="AC127" s="174">
        <f t="shared" si="586"/>
        <v>16864.5</v>
      </c>
      <c r="AD127" s="174">
        <f t="shared" si="586"/>
        <v>13581.8</v>
      </c>
      <c r="AE127" s="183">
        <f t="shared" si="570"/>
        <v>80.534851314892222</v>
      </c>
      <c r="AF127" s="174">
        <f>AF46+AF56</f>
        <v>10868.434730000001</v>
      </c>
      <c r="AG127" s="174">
        <f t="shared" si="587"/>
        <v>10868.434730000001</v>
      </c>
      <c r="AH127" s="183">
        <f t="shared" si="572"/>
        <v>100</v>
      </c>
      <c r="AI127" s="174">
        <f t="shared" si="588"/>
        <v>18302.957999999999</v>
      </c>
      <c r="AJ127" s="174">
        <f t="shared" si="588"/>
        <v>0</v>
      </c>
      <c r="AK127" s="183">
        <f t="shared" si="574"/>
        <v>0</v>
      </c>
      <c r="AL127" s="174">
        <f t="shared" si="589"/>
        <v>0</v>
      </c>
      <c r="AM127" s="174">
        <f t="shared" si="589"/>
        <v>0</v>
      </c>
      <c r="AN127" s="183">
        <f t="shared" si="576"/>
        <v>0</v>
      </c>
      <c r="AO127" s="174">
        <f>AO46+AO56</f>
        <v>22384.212560000004</v>
      </c>
      <c r="AP127" s="174">
        <f t="shared" si="590"/>
        <v>0</v>
      </c>
      <c r="AQ127" s="183">
        <f t="shared" si="578"/>
        <v>0</v>
      </c>
      <c r="AR127" s="363"/>
    </row>
    <row r="128" spans="1:44" ht="34.9" customHeight="1">
      <c r="A128" s="463"/>
      <c r="B128" s="463"/>
      <c r="C128" s="463"/>
      <c r="D128" s="189" t="s">
        <v>263</v>
      </c>
      <c r="E128" s="310">
        <f t="shared" si="215"/>
        <v>0</v>
      </c>
      <c r="F128" s="310">
        <f t="shared" si="215"/>
        <v>0</v>
      </c>
      <c r="G128" s="186">
        <f t="shared" si="216"/>
        <v>0</v>
      </c>
      <c r="H128" s="174">
        <f t="shared" si="579"/>
        <v>0</v>
      </c>
      <c r="I128" s="174">
        <f t="shared" si="579"/>
        <v>0</v>
      </c>
      <c r="J128" s="183">
        <f t="shared" si="556"/>
        <v>0</v>
      </c>
      <c r="K128" s="174">
        <f t="shared" si="580"/>
        <v>0</v>
      </c>
      <c r="L128" s="174">
        <f t="shared" si="580"/>
        <v>0</v>
      </c>
      <c r="M128" s="183">
        <f t="shared" si="558"/>
        <v>0</v>
      </c>
      <c r="N128" s="174">
        <f t="shared" si="581"/>
        <v>0</v>
      </c>
      <c r="O128" s="174">
        <f t="shared" si="581"/>
        <v>0</v>
      </c>
      <c r="P128" s="183">
        <f t="shared" si="560"/>
        <v>0</v>
      </c>
      <c r="Q128" s="174">
        <f t="shared" si="582"/>
        <v>0</v>
      </c>
      <c r="R128" s="174">
        <f t="shared" si="582"/>
        <v>0</v>
      </c>
      <c r="S128" s="183">
        <f t="shared" si="562"/>
        <v>0</v>
      </c>
      <c r="T128" s="174">
        <f t="shared" si="583"/>
        <v>0</v>
      </c>
      <c r="U128" s="174">
        <f t="shared" si="583"/>
        <v>0</v>
      </c>
      <c r="V128" s="183">
        <f t="shared" si="564"/>
        <v>0</v>
      </c>
      <c r="W128" s="174">
        <f t="shared" si="584"/>
        <v>0</v>
      </c>
      <c r="X128" s="174">
        <f t="shared" si="584"/>
        <v>0</v>
      </c>
      <c r="Y128" s="183">
        <f t="shared" si="566"/>
        <v>0</v>
      </c>
      <c r="Z128" s="174">
        <f t="shared" si="585"/>
        <v>0</v>
      </c>
      <c r="AA128" s="174">
        <f t="shared" si="585"/>
        <v>0</v>
      </c>
      <c r="AB128" s="183">
        <f t="shared" si="568"/>
        <v>0</v>
      </c>
      <c r="AC128" s="174">
        <f t="shared" si="586"/>
        <v>0</v>
      </c>
      <c r="AD128" s="174">
        <f t="shared" si="586"/>
        <v>0</v>
      </c>
      <c r="AE128" s="183">
        <f t="shared" si="570"/>
        <v>0</v>
      </c>
      <c r="AF128" s="174">
        <f t="shared" si="587"/>
        <v>0</v>
      </c>
      <c r="AG128" s="174">
        <f t="shared" si="587"/>
        <v>0</v>
      </c>
      <c r="AH128" s="183">
        <f t="shared" si="572"/>
        <v>0</v>
      </c>
      <c r="AI128" s="174">
        <f t="shared" si="588"/>
        <v>0</v>
      </c>
      <c r="AJ128" s="174">
        <f t="shared" si="588"/>
        <v>0</v>
      </c>
      <c r="AK128" s="183">
        <f t="shared" si="574"/>
        <v>0</v>
      </c>
      <c r="AL128" s="174">
        <f t="shared" si="589"/>
        <v>0</v>
      </c>
      <c r="AM128" s="174">
        <f t="shared" si="589"/>
        <v>0</v>
      </c>
      <c r="AN128" s="183">
        <f t="shared" si="576"/>
        <v>0</v>
      </c>
      <c r="AO128" s="174">
        <f t="shared" si="590"/>
        <v>0</v>
      </c>
      <c r="AP128" s="174">
        <f t="shared" si="590"/>
        <v>0</v>
      </c>
      <c r="AQ128" s="183">
        <f t="shared" si="578"/>
        <v>0</v>
      </c>
      <c r="AR128" s="363"/>
    </row>
    <row r="129" spans="1:44">
      <c r="A129" s="414" t="s">
        <v>325</v>
      </c>
      <c r="B129" s="415"/>
      <c r="C129" s="415"/>
      <c r="D129" s="415"/>
      <c r="E129" s="415"/>
      <c r="F129" s="415"/>
      <c r="G129" s="415"/>
      <c r="H129" s="415"/>
      <c r="I129" s="415"/>
      <c r="J129" s="415"/>
      <c r="K129" s="415"/>
      <c r="L129" s="415"/>
      <c r="M129" s="415"/>
      <c r="N129" s="415"/>
      <c r="O129" s="415"/>
      <c r="P129" s="415"/>
      <c r="Q129" s="415"/>
      <c r="R129" s="415"/>
      <c r="S129" s="415"/>
      <c r="T129" s="415"/>
      <c r="U129" s="415"/>
      <c r="V129" s="415"/>
      <c r="W129" s="415"/>
      <c r="X129" s="415"/>
      <c r="Y129" s="415"/>
      <c r="Z129" s="415"/>
      <c r="AA129" s="415"/>
      <c r="AB129" s="415"/>
      <c r="AC129" s="415"/>
      <c r="AD129" s="415"/>
      <c r="AE129" s="415"/>
      <c r="AF129" s="415"/>
      <c r="AG129" s="415"/>
      <c r="AH129" s="415"/>
      <c r="AI129" s="415"/>
      <c r="AJ129" s="415"/>
      <c r="AK129" s="415"/>
      <c r="AL129" s="415"/>
      <c r="AM129" s="415"/>
      <c r="AN129" s="415"/>
      <c r="AO129" s="415"/>
      <c r="AP129" s="415"/>
      <c r="AQ129" s="415"/>
      <c r="AR129" s="416"/>
    </row>
    <row r="130" spans="1:44" ht="42.4" customHeight="1">
      <c r="A130" s="433" t="s">
        <v>6</v>
      </c>
      <c r="B130" s="435" t="s">
        <v>348</v>
      </c>
      <c r="C130" s="371" t="s">
        <v>444</v>
      </c>
      <c r="D130" s="180" t="s">
        <v>41</v>
      </c>
      <c r="E130" s="277">
        <f t="shared" ref="E130:F179" si="591">H130+K130+N130+Q130+T130+W130+Z130+AC130+AF130+AI130+AL130+AO130</f>
        <v>22507.572</v>
      </c>
      <c r="F130" s="277">
        <f t="shared" si="591"/>
        <v>22507.569000000003</v>
      </c>
      <c r="G130" s="277">
        <f>IF(F130,F130/E130*100,0)</f>
        <v>99.999986671152286</v>
      </c>
      <c r="H130" s="277">
        <f>SUM(H131:H134)</f>
        <v>0</v>
      </c>
      <c r="I130" s="277">
        <f>SUM(I131:I134)</f>
        <v>0</v>
      </c>
      <c r="J130" s="277">
        <f>IF(I130,I130/H130*100,0)</f>
        <v>0</v>
      </c>
      <c r="K130" s="277">
        <f t="shared" ref="K130:L130" si="592">SUM(K131:K134)</f>
        <v>0</v>
      </c>
      <c r="L130" s="277">
        <f t="shared" si="592"/>
        <v>0</v>
      </c>
      <c r="M130" s="277">
        <f t="shared" ref="M130:M134" si="593">IF(L130,L130/K130*100,0)</f>
        <v>0</v>
      </c>
      <c r="N130" s="277">
        <f t="shared" ref="N130:O130" si="594">SUM(N131:N134)</f>
        <v>0</v>
      </c>
      <c r="O130" s="277">
        <f t="shared" si="594"/>
        <v>0</v>
      </c>
      <c r="P130" s="277">
        <f t="shared" ref="P130:P134" si="595">IF(O130,O130/N130*100,0)</f>
        <v>0</v>
      </c>
      <c r="Q130" s="277">
        <f t="shared" ref="Q130:R130" si="596">SUM(Q131:Q134)</f>
        <v>0</v>
      </c>
      <c r="R130" s="277">
        <f t="shared" si="596"/>
        <v>0</v>
      </c>
      <c r="S130" s="277">
        <f t="shared" ref="S130:S134" si="597">IF(R130,R130/Q130*100,0)</f>
        <v>0</v>
      </c>
      <c r="T130" s="277">
        <f t="shared" ref="T130:U130" si="598">SUM(T131:T134)</f>
        <v>8591.5052999999989</v>
      </c>
      <c r="U130" s="277">
        <f t="shared" si="598"/>
        <v>8591.5052999999989</v>
      </c>
      <c r="V130" s="277">
        <f t="shared" ref="V130:V134" si="599">IF(U130,U130/T130*100,0)</f>
        <v>100</v>
      </c>
      <c r="W130" s="277">
        <f t="shared" ref="W130:X130" si="600">SUM(W131:W134)</f>
        <v>7893.7564999999995</v>
      </c>
      <c r="X130" s="277">
        <f t="shared" si="600"/>
        <v>7893.7564999999995</v>
      </c>
      <c r="Y130" s="277">
        <f t="shared" ref="Y130:Y134" si="601">IF(X130,X130/W130*100,0)</f>
        <v>100</v>
      </c>
      <c r="Z130" s="277">
        <f t="shared" ref="Z130:AA130" si="602">SUM(Z131:Z134)</f>
        <v>5842.4071999999996</v>
      </c>
      <c r="AA130" s="277">
        <f t="shared" si="602"/>
        <v>5842.4071999999996</v>
      </c>
      <c r="AB130" s="277">
        <f t="shared" ref="AB130:AB134" si="603">IF(AA130,AA130/Z130*100,0)</f>
        <v>100</v>
      </c>
      <c r="AC130" s="277">
        <f t="shared" ref="AC130:AD130" si="604">SUM(AC131:AC134)</f>
        <v>179.90299999999999</v>
      </c>
      <c r="AD130" s="277">
        <f t="shared" si="604"/>
        <v>179.9</v>
      </c>
      <c r="AE130" s="277">
        <f t="shared" ref="AE130:AE134" si="605">IF(AD130,AD130/AC130*100,0)</f>
        <v>99.998332434700927</v>
      </c>
      <c r="AF130" s="277">
        <f t="shared" ref="AF130:AG130" si="606">SUM(AF131:AF134)</f>
        <v>0</v>
      </c>
      <c r="AG130" s="277">
        <f t="shared" si="606"/>
        <v>0</v>
      </c>
      <c r="AH130" s="277">
        <f t="shared" ref="AH130:AH134" si="607">IF(AG130,AG130/AF130*100,0)</f>
        <v>0</v>
      </c>
      <c r="AI130" s="277">
        <f t="shared" ref="AI130:AJ130" si="608">SUM(AI131:AI134)</f>
        <v>0</v>
      </c>
      <c r="AJ130" s="277">
        <f t="shared" si="608"/>
        <v>0</v>
      </c>
      <c r="AK130" s="277">
        <f t="shared" ref="AK130:AK134" si="609">IF(AJ130,AJ130/AI130*100,0)</f>
        <v>0</v>
      </c>
      <c r="AL130" s="277">
        <f t="shared" ref="AL130:AM130" si="610">SUM(AL131:AL134)</f>
        <v>0</v>
      </c>
      <c r="AM130" s="277">
        <f t="shared" si="610"/>
        <v>0</v>
      </c>
      <c r="AN130" s="277">
        <f t="shared" ref="AN130:AN134" si="611">IF(AM130,AM130/AL130*100,0)</f>
        <v>0</v>
      </c>
      <c r="AO130" s="277">
        <f t="shared" ref="AO130:AP130" si="612">SUM(AO131:AO134)</f>
        <v>0</v>
      </c>
      <c r="AP130" s="277">
        <f t="shared" si="612"/>
        <v>0</v>
      </c>
      <c r="AQ130" s="277">
        <f t="shared" ref="AQ130:AQ134" si="613">IF(AP130,AP130/AO130*100,0)</f>
        <v>0</v>
      </c>
      <c r="AR130" s="412"/>
    </row>
    <row r="131" spans="1:44" ht="42.4" customHeight="1">
      <c r="A131" s="434"/>
      <c r="B131" s="436"/>
      <c r="C131" s="372"/>
      <c r="D131" s="256" t="s">
        <v>37</v>
      </c>
      <c r="E131" s="278">
        <f t="shared" si="591"/>
        <v>7035</v>
      </c>
      <c r="F131" s="278">
        <f t="shared" si="591"/>
        <v>7035</v>
      </c>
      <c r="G131" s="278">
        <f t="shared" ref="G131:G179" si="614">IF(F131,F131/E131*100,0)</f>
        <v>100</v>
      </c>
      <c r="H131" s="278">
        <f>H136</f>
        <v>0</v>
      </c>
      <c r="I131" s="278">
        <f>I136</f>
        <v>0</v>
      </c>
      <c r="J131" s="278">
        <f t="shared" ref="J131:J179" si="615">IF(I131,I131/H131*100,0)</f>
        <v>0</v>
      </c>
      <c r="K131" s="278">
        <f t="shared" ref="K131:L131" si="616">K136</f>
        <v>0</v>
      </c>
      <c r="L131" s="278">
        <f t="shared" si="616"/>
        <v>0</v>
      </c>
      <c r="M131" s="278">
        <f t="shared" si="593"/>
        <v>0</v>
      </c>
      <c r="N131" s="278">
        <f t="shared" ref="N131:O131" si="617">N136</f>
        <v>0</v>
      </c>
      <c r="O131" s="278">
        <f t="shared" si="617"/>
        <v>0</v>
      </c>
      <c r="P131" s="278">
        <f t="shared" si="595"/>
        <v>0</v>
      </c>
      <c r="Q131" s="278">
        <f t="shared" ref="Q131:R131" si="618">Q136</f>
        <v>0</v>
      </c>
      <c r="R131" s="278">
        <f t="shared" si="618"/>
        <v>0</v>
      </c>
      <c r="S131" s="278">
        <f t="shared" si="597"/>
        <v>0</v>
      </c>
      <c r="T131" s="278">
        <f t="shared" ref="T131:U131" si="619">T136</f>
        <v>3479.5448200000001</v>
      </c>
      <c r="U131" s="278">
        <f t="shared" si="619"/>
        <v>3479.5448200000001</v>
      </c>
      <c r="V131" s="278">
        <f t="shared" si="599"/>
        <v>100</v>
      </c>
      <c r="W131" s="278">
        <f t="shared" ref="W131:X131" si="620">W136</f>
        <v>3196.9577600000002</v>
      </c>
      <c r="X131" s="278">
        <f t="shared" si="620"/>
        <v>3196.9577600000002</v>
      </c>
      <c r="Y131" s="278">
        <f t="shared" si="601"/>
        <v>100</v>
      </c>
      <c r="Z131" s="278">
        <f t="shared" ref="Z131:AA131" si="621">Z136</f>
        <v>358.49741999999998</v>
      </c>
      <c r="AA131" s="278">
        <f t="shared" si="621"/>
        <v>358.49741999999998</v>
      </c>
      <c r="AB131" s="278">
        <f t="shared" si="603"/>
        <v>100</v>
      </c>
      <c r="AC131" s="278">
        <f t="shared" ref="AC131:AD131" si="622">AC136</f>
        <v>0</v>
      </c>
      <c r="AD131" s="278">
        <f t="shared" si="622"/>
        <v>0</v>
      </c>
      <c r="AE131" s="278">
        <f t="shared" si="605"/>
        <v>0</v>
      </c>
      <c r="AF131" s="278">
        <f t="shared" ref="AF131:AG131" si="623">AF136</f>
        <v>0</v>
      </c>
      <c r="AG131" s="278">
        <f t="shared" si="623"/>
        <v>0</v>
      </c>
      <c r="AH131" s="278">
        <f t="shared" si="607"/>
        <v>0</v>
      </c>
      <c r="AI131" s="278">
        <f t="shared" ref="AI131:AJ131" si="624">AI136</f>
        <v>0</v>
      </c>
      <c r="AJ131" s="278">
        <f t="shared" si="624"/>
        <v>0</v>
      </c>
      <c r="AK131" s="278">
        <f t="shared" si="609"/>
        <v>0</v>
      </c>
      <c r="AL131" s="278">
        <f t="shared" ref="AL131:AM131" si="625">AL136</f>
        <v>0</v>
      </c>
      <c r="AM131" s="278">
        <f t="shared" si="625"/>
        <v>0</v>
      </c>
      <c r="AN131" s="278">
        <f t="shared" si="611"/>
        <v>0</v>
      </c>
      <c r="AO131" s="278">
        <f t="shared" ref="AO131:AP131" si="626">AO136</f>
        <v>0</v>
      </c>
      <c r="AP131" s="278">
        <f t="shared" si="626"/>
        <v>0</v>
      </c>
      <c r="AQ131" s="278">
        <f t="shared" si="613"/>
        <v>0</v>
      </c>
      <c r="AR131" s="412"/>
    </row>
    <row r="132" spans="1:44" ht="42.4" customHeight="1">
      <c r="A132" s="434"/>
      <c r="B132" s="436"/>
      <c r="C132" s="372"/>
      <c r="D132" s="256" t="s">
        <v>2</v>
      </c>
      <c r="E132" s="278">
        <f t="shared" si="591"/>
        <v>8598.4</v>
      </c>
      <c r="F132" s="278">
        <f t="shared" si="591"/>
        <v>8598.4</v>
      </c>
      <c r="G132" s="278">
        <f t="shared" si="614"/>
        <v>100</v>
      </c>
      <c r="H132" s="278">
        <f t="shared" ref="H132:I134" si="627">H137</f>
        <v>0</v>
      </c>
      <c r="I132" s="278">
        <f t="shared" si="627"/>
        <v>0</v>
      </c>
      <c r="J132" s="278">
        <f t="shared" si="615"/>
        <v>0</v>
      </c>
      <c r="K132" s="278">
        <f t="shared" ref="K132:L132" si="628">K137</f>
        <v>0</v>
      </c>
      <c r="L132" s="278">
        <f t="shared" si="628"/>
        <v>0</v>
      </c>
      <c r="M132" s="278">
        <f t="shared" si="593"/>
        <v>0</v>
      </c>
      <c r="N132" s="278">
        <f t="shared" ref="N132:O132" si="629">N137</f>
        <v>0</v>
      </c>
      <c r="O132" s="278">
        <f t="shared" si="629"/>
        <v>0</v>
      </c>
      <c r="P132" s="278">
        <f t="shared" si="595"/>
        <v>0</v>
      </c>
      <c r="Q132" s="278">
        <f t="shared" ref="Q132:R132" si="630">Q137</f>
        <v>0</v>
      </c>
      <c r="R132" s="278">
        <f t="shared" si="630"/>
        <v>0</v>
      </c>
      <c r="S132" s="278">
        <f t="shared" si="597"/>
        <v>0</v>
      </c>
      <c r="T132" s="278">
        <f t="shared" ref="T132:U132" si="631">T137</f>
        <v>4252.8099599999996</v>
      </c>
      <c r="U132" s="278">
        <f t="shared" si="631"/>
        <v>4252.8099599999996</v>
      </c>
      <c r="V132" s="278">
        <f t="shared" si="599"/>
        <v>100</v>
      </c>
      <c r="W132" s="278">
        <f t="shared" ref="W132:X132" si="632">W137</f>
        <v>3907.4231099999997</v>
      </c>
      <c r="X132" s="278">
        <f t="shared" si="632"/>
        <v>3907.4231099999997</v>
      </c>
      <c r="Y132" s="278">
        <f t="shared" si="601"/>
        <v>100</v>
      </c>
      <c r="Z132" s="278">
        <f t="shared" ref="Z132:AA132" si="633">Z137</f>
        <v>438.16692999999998</v>
      </c>
      <c r="AA132" s="278">
        <f t="shared" si="633"/>
        <v>438.16692999999998</v>
      </c>
      <c r="AB132" s="278">
        <f t="shared" si="603"/>
        <v>100</v>
      </c>
      <c r="AC132" s="278">
        <f t="shared" ref="AC132:AD132" si="634">AC137</f>
        <v>0</v>
      </c>
      <c r="AD132" s="278">
        <f t="shared" si="634"/>
        <v>0</v>
      </c>
      <c r="AE132" s="278">
        <f t="shared" si="605"/>
        <v>0</v>
      </c>
      <c r="AF132" s="278">
        <f t="shared" ref="AF132:AG132" si="635">AF137</f>
        <v>0</v>
      </c>
      <c r="AG132" s="278">
        <f t="shared" si="635"/>
        <v>0</v>
      </c>
      <c r="AH132" s="278">
        <f t="shared" si="607"/>
        <v>0</v>
      </c>
      <c r="AI132" s="278">
        <f t="shared" ref="AI132:AJ132" si="636">AI137</f>
        <v>0</v>
      </c>
      <c r="AJ132" s="278">
        <f t="shared" si="636"/>
        <v>0</v>
      </c>
      <c r="AK132" s="278">
        <f t="shared" si="609"/>
        <v>0</v>
      </c>
      <c r="AL132" s="278">
        <f t="shared" ref="AL132:AM132" si="637">AL137</f>
        <v>0</v>
      </c>
      <c r="AM132" s="278">
        <f t="shared" si="637"/>
        <v>0</v>
      </c>
      <c r="AN132" s="278">
        <f t="shared" si="611"/>
        <v>0</v>
      </c>
      <c r="AO132" s="278">
        <f t="shared" ref="AO132:AP132" si="638">AO137</f>
        <v>0</v>
      </c>
      <c r="AP132" s="278">
        <f t="shared" si="638"/>
        <v>0</v>
      </c>
      <c r="AQ132" s="278">
        <f t="shared" si="613"/>
        <v>0</v>
      </c>
      <c r="AR132" s="412"/>
    </row>
    <row r="133" spans="1:44" ht="42.4" customHeight="1">
      <c r="A133" s="434"/>
      <c r="B133" s="436"/>
      <c r="C133" s="372"/>
      <c r="D133" s="256" t="s">
        <v>43</v>
      </c>
      <c r="E133" s="278">
        <f t="shared" si="591"/>
        <v>6874.1720000000005</v>
      </c>
      <c r="F133" s="278">
        <f t="shared" si="591"/>
        <v>6874.1689999999999</v>
      </c>
      <c r="G133" s="278">
        <f t="shared" si="614"/>
        <v>99.999956358380317</v>
      </c>
      <c r="H133" s="278">
        <f t="shared" si="627"/>
        <v>0</v>
      </c>
      <c r="I133" s="278">
        <f t="shared" si="627"/>
        <v>0</v>
      </c>
      <c r="J133" s="278">
        <f t="shared" si="615"/>
        <v>0</v>
      </c>
      <c r="K133" s="278">
        <f t="shared" ref="K133:L133" si="639">K138</f>
        <v>0</v>
      </c>
      <c r="L133" s="278">
        <f t="shared" si="639"/>
        <v>0</v>
      </c>
      <c r="M133" s="278">
        <f t="shared" si="593"/>
        <v>0</v>
      </c>
      <c r="N133" s="278">
        <f t="shared" ref="N133:O133" si="640">N138</f>
        <v>0</v>
      </c>
      <c r="O133" s="278">
        <f t="shared" si="640"/>
        <v>0</v>
      </c>
      <c r="P133" s="278">
        <f t="shared" si="595"/>
        <v>0</v>
      </c>
      <c r="Q133" s="278">
        <f t="shared" ref="Q133:R133" si="641">Q138</f>
        <v>0</v>
      </c>
      <c r="R133" s="278">
        <f t="shared" si="641"/>
        <v>0</v>
      </c>
      <c r="S133" s="278">
        <f t="shared" si="597"/>
        <v>0</v>
      </c>
      <c r="T133" s="278">
        <f t="shared" ref="T133:U133" si="642">T138</f>
        <v>859.15052000000003</v>
      </c>
      <c r="U133" s="278">
        <f t="shared" si="642"/>
        <v>859.15052000000003</v>
      </c>
      <c r="V133" s="278">
        <f t="shared" si="599"/>
        <v>100</v>
      </c>
      <c r="W133" s="278">
        <f t="shared" ref="W133:X133" si="643">W138</f>
        <v>789.37563</v>
      </c>
      <c r="X133" s="278">
        <f t="shared" si="643"/>
        <v>789.37563</v>
      </c>
      <c r="Y133" s="278">
        <f t="shared" si="601"/>
        <v>100</v>
      </c>
      <c r="Z133" s="278">
        <f t="shared" ref="Z133:AA133" si="644">Z138</f>
        <v>5045.7428499999996</v>
      </c>
      <c r="AA133" s="278">
        <f t="shared" si="644"/>
        <v>5045.7428499999996</v>
      </c>
      <c r="AB133" s="278">
        <f t="shared" si="603"/>
        <v>100</v>
      </c>
      <c r="AC133" s="278">
        <f t="shared" ref="AC133:AD133" si="645">AC138</f>
        <v>179.90299999999999</v>
      </c>
      <c r="AD133" s="278">
        <f t="shared" si="645"/>
        <v>179.9</v>
      </c>
      <c r="AE133" s="278">
        <f t="shared" si="605"/>
        <v>99.998332434700927</v>
      </c>
      <c r="AF133" s="278">
        <f t="shared" ref="AF133:AG133" si="646">AF138</f>
        <v>0</v>
      </c>
      <c r="AG133" s="278">
        <f t="shared" si="646"/>
        <v>0</v>
      </c>
      <c r="AH133" s="278">
        <f t="shared" si="607"/>
        <v>0</v>
      </c>
      <c r="AI133" s="278">
        <f t="shared" ref="AI133:AJ133" si="647">AI138</f>
        <v>0</v>
      </c>
      <c r="AJ133" s="278">
        <f t="shared" si="647"/>
        <v>0</v>
      </c>
      <c r="AK133" s="278">
        <f t="shared" si="609"/>
        <v>0</v>
      </c>
      <c r="AL133" s="278">
        <f t="shared" ref="AL133:AM133" si="648">AL138</f>
        <v>0</v>
      </c>
      <c r="AM133" s="278">
        <f t="shared" si="648"/>
        <v>0</v>
      </c>
      <c r="AN133" s="278">
        <f t="shared" si="611"/>
        <v>0</v>
      </c>
      <c r="AO133" s="278">
        <f t="shared" ref="AO133:AP133" si="649">AO138</f>
        <v>0</v>
      </c>
      <c r="AP133" s="278">
        <f t="shared" si="649"/>
        <v>0</v>
      </c>
      <c r="AQ133" s="278">
        <f t="shared" si="613"/>
        <v>0</v>
      </c>
      <c r="AR133" s="412"/>
    </row>
    <row r="134" spans="1:44" ht="42.4" customHeight="1">
      <c r="A134" s="434"/>
      <c r="B134" s="436"/>
      <c r="C134" s="372"/>
      <c r="D134" s="172" t="s">
        <v>263</v>
      </c>
      <c r="E134" s="278">
        <f t="shared" si="591"/>
        <v>0</v>
      </c>
      <c r="F134" s="278">
        <f t="shared" si="591"/>
        <v>0</v>
      </c>
      <c r="G134" s="278">
        <f t="shared" si="614"/>
        <v>0</v>
      </c>
      <c r="H134" s="278">
        <f t="shared" si="627"/>
        <v>0</v>
      </c>
      <c r="I134" s="278">
        <f t="shared" si="627"/>
        <v>0</v>
      </c>
      <c r="J134" s="278">
        <f t="shared" si="615"/>
        <v>0</v>
      </c>
      <c r="K134" s="278">
        <f t="shared" ref="K134:L134" si="650">K139</f>
        <v>0</v>
      </c>
      <c r="L134" s="278">
        <f t="shared" si="650"/>
        <v>0</v>
      </c>
      <c r="M134" s="278">
        <f t="shared" si="593"/>
        <v>0</v>
      </c>
      <c r="N134" s="278">
        <f t="shared" ref="N134:O134" si="651">N139</f>
        <v>0</v>
      </c>
      <c r="O134" s="278">
        <f t="shared" si="651"/>
        <v>0</v>
      </c>
      <c r="P134" s="278">
        <f t="shared" si="595"/>
        <v>0</v>
      </c>
      <c r="Q134" s="278">
        <f t="shared" ref="Q134:R134" si="652">Q139</f>
        <v>0</v>
      </c>
      <c r="R134" s="278">
        <f t="shared" si="652"/>
        <v>0</v>
      </c>
      <c r="S134" s="278">
        <f t="shared" si="597"/>
        <v>0</v>
      </c>
      <c r="T134" s="278">
        <f t="shared" ref="T134:U134" si="653">T139</f>
        <v>0</v>
      </c>
      <c r="U134" s="278">
        <f t="shared" si="653"/>
        <v>0</v>
      </c>
      <c r="V134" s="278">
        <f t="shared" si="599"/>
        <v>0</v>
      </c>
      <c r="W134" s="278">
        <f t="shared" ref="W134:X134" si="654">W139</f>
        <v>0</v>
      </c>
      <c r="X134" s="278">
        <f t="shared" si="654"/>
        <v>0</v>
      </c>
      <c r="Y134" s="278">
        <f t="shared" si="601"/>
        <v>0</v>
      </c>
      <c r="Z134" s="278">
        <f t="shared" ref="Z134:AA134" si="655">Z139</f>
        <v>0</v>
      </c>
      <c r="AA134" s="278">
        <f t="shared" si="655"/>
        <v>0</v>
      </c>
      <c r="AB134" s="278">
        <f t="shared" si="603"/>
        <v>0</v>
      </c>
      <c r="AC134" s="278">
        <f t="shared" ref="AC134:AD134" si="656">AC139</f>
        <v>0</v>
      </c>
      <c r="AD134" s="278">
        <f t="shared" si="656"/>
        <v>0</v>
      </c>
      <c r="AE134" s="278">
        <f t="shared" si="605"/>
        <v>0</v>
      </c>
      <c r="AF134" s="278">
        <f t="shared" ref="AF134:AG134" si="657">AF139</f>
        <v>0</v>
      </c>
      <c r="AG134" s="278">
        <f t="shared" si="657"/>
        <v>0</v>
      </c>
      <c r="AH134" s="278">
        <f t="shared" si="607"/>
        <v>0</v>
      </c>
      <c r="AI134" s="278">
        <f t="shared" ref="AI134:AJ134" si="658">AI139</f>
        <v>0</v>
      </c>
      <c r="AJ134" s="278">
        <f t="shared" si="658"/>
        <v>0</v>
      </c>
      <c r="AK134" s="278">
        <f t="shared" si="609"/>
        <v>0</v>
      </c>
      <c r="AL134" s="278">
        <f t="shared" ref="AL134:AM134" si="659">AL139</f>
        <v>0</v>
      </c>
      <c r="AM134" s="278">
        <f t="shared" si="659"/>
        <v>0</v>
      </c>
      <c r="AN134" s="278">
        <f t="shared" si="611"/>
        <v>0</v>
      </c>
      <c r="AO134" s="278">
        <f t="shared" ref="AO134:AP134" si="660">AO139</f>
        <v>0</v>
      </c>
      <c r="AP134" s="278">
        <f t="shared" si="660"/>
        <v>0</v>
      </c>
      <c r="AQ134" s="278">
        <f t="shared" si="613"/>
        <v>0</v>
      </c>
      <c r="AR134" s="412"/>
    </row>
    <row r="135" spans="1:44" ht="43.5" customHeight="1">
      <c r="A135" s="358" t="s">
        <v>313</v>
      </c>
      <c r="B135" s="359" t="s">
        <v>410</v>
      </c>
      <c r="C135" s="371" t="s">
        <v>444</v>
      </c>
      <c r="D135" s="180" t="s">
        <v>41</v>
      </c>
      <c r="E135" s="277">
        <f>H135+K135+N135+Q135+T135+W135+Z135+AC135+AF135+AI135+AL135+AO135</f>
        <v>22507.572</v>
      </c>
      <c r="F135" s="277">
        <f>I135+L135+O135+R135+U135+X135+AA135+AD135+AG135+AJ135+AM135+AP135</f>
        <v>22507.569000000003</v>
      </c>
      <c r="G135" s="277">
        <f t="shared" si="614"/>
        <v>99.999986671152286</v>
      </c>
      <c r="H135" s="277">
        <f>SUM(H136:H139)</f>
        <v>0</v>
      </c>
      <c r="I135" s="277">
        <f>SUM(I136:I139)</f>
        <v>0</v>
      </c>
      <c r="J135" s="277">
        <f t="shared" si="615"/>
        <v>0</v>
      </c>
      <c r="K135" s="277">
        <f t="shared" ref="K135:L135" si="661">SUM(K136:K139)</f>
        <v>0</v>
      </c>
      <c r="L135" s="277">
        <f t="shared" si="661"/>
        <v>0</v>
      </c>
      <c r="M135" s="277">
        <f t="shared" ref="M135:M179" si="662">IF(L135,L135/K135*100,0)</f>
        <v>0</v>
      </c>
      <c r="N135" s="277">
        <f t="shared" ref="N135:O135" si="663">SUM(N136:N139)</f>
        <v>0</v>
      </c>
      <c r="O135" s="277">
        <f t="shared" si="663"/>
        <v>0</v>
      </c>
      <c r="P135" s="277">
        <f t="shared" ref="P135:P179" si="664">IF(O135,O135/N135*100,0)</f>
        <v>0</v>
      </c>
      <c r="Q135" s="277">
        <f t="shared" ref="Q135:R135" si="665">SUM(Q136:Q139)</f>
        <v>0</v>
      </c>
      <c r="R135" s="277">
        <f t="shared" si="665"/>
        <v>0</v>
      </c>
      <c r="S135" s="277">
        <f t="shared" ref="S135:S179" si="666">IF(R135,R135/Q135*100,0)</f>
        <v>0</v>
      </c>
      <c r="T135" s="277">
        <f t="shared" ref="T135:U135" si="667">SUM(T136:T139)</f>
        <v>8591.5052999999989</v>
      </c>
      <c r="U135" s="277">
        <f t="shared" si="667"/>
        <v>8591.5052999999989</v>
      </c>
      <c r="V135" s="277">
        <f t="shared" ref="V135:V179" si="668">IF(U135,U135/T135*100,0)</f>
        <v>100</v>
      </c>
      <c r="W135" s="277">
        <f t="shared" ref="W135:X135" si="669">SUM(W136:W139)</f>
        <v>7893.7564999999995</v>
      </c>
      <c r="X135" s="277">
        <f t="shared" si="669"/>
        <v>7893.7564999999995</v>
      </c>
      <c r="Y135" s="277">
        <f t="shared" ref="Y135:Y179" si="670">IF(X135,X135/W135*100,0)</f>
        <v>100</v>
      </c>
      <c r="Z135" s="277">
        <f t="shared" ref="Z135:AA135" si="671">SUM(Z136:Z139)</f>
        <v>5842.4071999999996</v>
      </c>
      <c r="AA135" s="277">
        <f t="shared" si="671"/>
        <v>5842.4071999999996</v>
      </c>
      <c r="AB135" s="277">
        <f t="shared" ref="AB135:AB179" si="672">IF(AA135,AA135/Z135*100,0)</f>
        <v>100</v>
      </c>
      <c r="AC135" s="277">
        <f t="shared" ref="AC135:AD135" si="673">SUM(AC136:AC139)</f>
        <v>179.90299999999999</v>
      </c>
      <c r="AD135" s="277">
        <f t="shared" si="673"/>
        <v>179.9</v>
      </c>
      <c r="AE135" s="277">
        <f t="shared" ref="AE135:AE179" si="674">IF(AD135,AD135/AC135*100,0)</f>
        <v>99.998332434700927</v>
      </c>
      <c r="AF135" s="277">
        <f t="shared" ref="AF135:AG135" si="675">SUM(AF136:AF139)</f>
        <v>0</v>
      </c>
      <c r="AG135" s="277">
        <f t="shared" si="675"/>
        <v>0</v>
      </c>
      <c r="AH135" s="277">
        <f t="shared" ref="AH135:AH179" si="676">IF(AG135,AG135/AF135*100,0)</f>
        <v>0</v>
      </c>
      <c r="AI135" s="277">
        <f t="shared" ref="AI135:AJ135" si="677">SUM(AI136:AI139)</f>
        <v>0</v>
      </c>
      <c r="AJ135" s="277">
        <f t="shared" si="677"/>
        <v>0</v>
      </c>
      <c r="AK135" s="277">
        <f t="shared" ref="AK135:AK179" si="678">IF(AJ135,AJ135/AI135*100,0)</f>
        <v>0</v>
      </c>
      <c r="AL135" s="277">
        <f t="shared" ref="AL135:AM135" si="679">SUM(AL136:AL139)</f>
        <v>0</v>
      </c>
      <c r="AM135" s="277">
        <f t="shared" si="679"/>
        <v>0</v>
      </c>
      <c r="AN135" s="277">
        <f t="shared" ref="AN135:AN179" si="680">IF(AM135,AM135/AL135*100,0)</f>
        <v>0</v>
      </c>
      <c r="AO135" s="277">
        <f t="shared" ref="AO135:AP135" si="681">SUM(AO136:AO139)</f>
        <v>0</v>
      </c>
      <c r="AP135" s="277">
        <f t="shared" si="681"/>
        <v>0</v>
      </c>
      <c r="AQ135" s="277">
        <f t="shared" ref="AQ135:AQ179" si="682">IF(AP135,AP135/AO135*100,0)</f>
        <v>0</v>
      </c>
      <c r="AR135" s="437"/>
    </row>
    <row r="136" spans="1:44" ht="43.5" customHeight="1">
      <c r="A136" s="358"/>
      <c r="B136" s="400"/>
      <c r="C136" s="372"/>
      <c r="D136" s="256" t="s">
        <v>37</v>
      </c>
      <c r="E136" s="278">
        <f t="shared" si="591"/>
        <v>7035</v>
      </c>
      <c r="F136" s="278">
        <f t="shared" si="591"/>
        <v>7035</v>
      </c>
      <c r="G136" s="278">
        <f t="shared" si="614"/>
        <v>100</v>
      </c>
      <c r="H136" s="278"/>
      <c r="I136" s="278"/>
      <c r="J136" s="278">
        <f t="shared" si="615"/>
        <v>0</v>
      </c>
      <c r="K136" s="278"/>
      <c r="L136" s="278"/>
      <c r="M136" s="278">
        <f t="shared" si="662"/>
        <v>0</v>
      </c>
      <c r="N136" s="278"/>
      <c r="O136" s="278"/>
      <c r="P136" s="278">
        <f t="shared" si="664"/>
        <v>0</v>
      </c>
      <c r="Q136" s="278"/>
      <c r="R136" s="278"/>
      <c r="S136" s="278">
        <f t="shared" si="666"/>
        <v>0</v>
      </c>
      <c r="T136" s="279">
        <f>34.35793+383.36748+710.8752+1764.15083+586.79338</f>
        <v>3479.5448200000001</v>
      </c>
      <c r="U136" s="279">
        <f>34.35793+383.36748+710.8752+1764.15083+586.79338</f>
        <v>3479.5448200000001</v>
      </c>
      <c r="V136" s="278">
        <f t="shared" si="668"/>
        <v>100</v>
      </c>
      <c r="W136" s="295">
        <f>399.17183+760.93666+1650.89586+385.95341</f>
        <v>3196.9577600000002</v>
      </c>
      <c r="X136" s="295">
        <f>399.17183+760.93666+1650.89586+385.95341</f>
        <v>3196.9577600000002</v>
      </c>
      <c r="Y136" s="278">
        <f t="shared" si="670"/>
        <v>100</v>
      </c>
      <c r="Z136" s="317">
        <v>358.49741999999998</v>
      </c>
      <c r="AA136" s="279">
        <v>358.49741999999998</v>
      </c>
      <c r="AB136" s="278">
        <f t="shared" si="672"/>
        <v>100</v>
      </c>
      <c r="AC136" s="278">
        <v>0</v>
      </c>
      <c r="AD136" s="278"/>
      <c r="AE136" s="278">
        <f t="shared" si="674"/>
        <v>0</v>
      </c>
      <c r="AF136" s="278">
        <v>0</v>
      </c>
      <c r="AG136" s="278"/>
      <c r="AH136" s="278">
        <f t="shared" si="676"/>
        <v>0</v>
      </c>
      <c r="AI136" s="278">
        <v>0</v>
      </c>
      <c r="AJ136" s="278"/>
      <c r="AK136" s="278">
        <f t="shared" si="678"/>
        <v>0</v>
      </c>
      <c r="AL136" s="278">
        <v>0</v>
      </c>
      <c r="AM136" s="278"/>
      <c r="AN136" s="278">
        <f t="shared" si="680"/>
        <v>0</v>
      </c>
      <c r="AO136" s="278"/>
      <c r="AP136" s="278"/>
      <c r="AQ136" s="278">
        <f t="shared" si="682"/>
        <v>0</v>
      </c>
      <c r="AR136" s="454"/>
    </row>
    <row r="137" spans="1:44" ht="43.5" customHeight="1">
      <c r="A137" s="358"/>
      <c r="B137" s="400"/>
      <c r="C137" s="372"/>
      <c r="D137" s="256" t="s">
        <v>2</v>
      </c>
      <c r="E137" s="278">
        <f t="shared" si="591"/>
        <v>8598.4</v>
      </c>
      <c r="F137" s="278">
        <f t="shared" si="591"/>
        <v>8598.4</v>
      </c>
      <c r="G137" s="278">
        <f t="shared" si="614"/>
        <v>100</v>
      </c>
      <c r="H137" s="278"/>
      <c r="I137" s="278"/>
      <c r="J137" s="278">
        <f t="shared" si="615"/>
        <v>0</v>
      </c>
      <c r="K137" s="278"/>
      <c r="L137" s="278"/>
      <c r="M137" s="278">
        <f t="shared" si="662"/>
        <v>0</v>
      </c>
      <c r="N137" s="278"/>
      <c r="O137" s="278"/>
      <c r="P137" s="278">
        <f t="shared" si="664"/>
        <v>0</v>
      </c>
      <c r="Q137" s="278"/>
      <c r="R137" s="278"/>
      <c r="S137" s="278">
        <f t="shared" si="666"/>
        <v>0</v>
      </c>
      <c r="T137" s="279">
        <f>41.99335+468.56388+868.85421+2156.20106+717.19746</f>
        <v>4252.8099599999996</v>
      </c>
      <c r="U137" s="279">
        <f>41.99335+468.56388+868.85421+2156.20106+717.19746</f>
        <v>4252.8099599999996</v>
      </c>
      <c r="V137" s="278">
        <f t="shared" si="668"/>
        <v>100</v>
      </c>
      <c r="W137" s="295">
        <f>487.88046+930.0409+2017.77727+471.72448</f>
        <v>3907.4231099999997</v>
      </c>
      <c r="X137" s="295">
        <f>487.88046+930.0409+2017.77727+471.72448</f>
        <v>3907.4231099999997</v>
      </c>
      <c r="Y137" s="278">
        <f t="shared" si="670"/>
        <v>100</v>
      </c>
      <c r="Z137" s="317">
        <v>438.16692999999998</v>
      </c>
      <c r="AA137" s="279">
        <v>438.16692999999998</v>
      </c>
      <c r="AB137" s="278">
        <f t="shared" si="672"/>
        <v>100</v>
      </c>
      <c r="AC137" s="278">
        <v>0</v>
      </c>
      <c r="AD137" s="278"/>
      <c r="AE137" s="278">
        <f t="shared" si="674"/>
        <v>0</v>
      </c>
      <c r="AF137" s="278">
        <v>0</v>
      </c>
      <c r="AG137" s="278"/>
      <c r="AH137" s="278">
        <f t="shared" si="676"/>
        <v>0</v>
      </c>
      <c r="AI137" s="278">
        <v>0</v>
      </c>
      <c r="AJ137" s="278"/>
      <c r="AK137" s="278">
        <f t="shared" si="678"/>
        <v>0</v>
      </c>
      <c r="AL137" s="278">
        <v>0</v>
      </c>
      <c r="AM137" s="278"/>
      <c r="AN137" s="278">
        <f t="shared" si="680"/>
        <v>0</v>
      </c>
      <c r="AO137" s="278">
        <v>0</v>
      </c>
      <c r="AP137" s="278"/>
      <c r="AQ137" s="278">
        <f t="shared" si="682"/>
        <v>0</v>
      </c>
      <c r="AR137" s="454"/>
    </row>
    <row r="138" spans="1:44" ht="43.5" customHeight="1">
      <c r="A138" s="358"/>
      <c r="B138" s="400"/>
      <c r="C138" s="372"/>
      <c r="D138" s="256" t="s">
        <v>43</v>
      </c>
      <c r="E138" s="278">
        <f t="shared" si="591"/>
        <v>6874.1720000000005</v>
      </c>
      <c r="F138" s="278">
        <f t="shared" si="591"/>
        <v>6874.1689999999999</v>
      </c>
      <c r="G138" s="278">
        <f t="shared" si="614"/>
        <v>99.999956358380317</v>
      </c>
      <c r="H138" s="278"/>
      <c r="I138" s="278"/>
      <c r="J138" s="278">
        <f t="shared" si="615"/>
        <v>0</v>
      </c>
      <c r="K138" s="278"/>
      <c r="L138" s="278"/>
      <c r="M138" s="278">
        <f t="shared" si="662"/>
        <v>0</v>
      </c>
      <c r="N138" s="278"/>
      <c r="O138" s="278"/>
      <c r="P138" s="278">
        <f t="shared" si="664"/>
        <v>0</v>
      </c>
      <c r="Q138" s="278"/>
      <c r="R138" s="278"/>
      <c r="S138" s="278">
        <f t="shared" si="666"/>
        <v>0</v>
      </c>
      <c r="T138" s="278">
        <f>8.48347+94.65904+175.52549+435.59465+144.88787</f>
        <v>859.15052000000003</v>
      </c>
      <c r="U138" s="278">
        <f>8.48347+94.65904+175.52549+435.59465+144.88787</f>
        <v>859.15052000000003</v>
      </c>
      <c r="V138" s="278">
        <f t="shared" si="668"/>
        <v>100</v>
      </c>
      <c r="W138" s="295">
        <f>98.56136+187.88639+407.63034+95.29754</f>
        <v>789.37563</v>
      </c>
      <c r="X138" s="295">
        <f>98.56136+187.88639+407.63034+95.29754</f>
        <v>789.37563</v>
      </c>
      <c r="Y138" s="278">
        <f t="shared" si="670"/>
        <v>100</v>
      </c>
      <c r="Z138" s="317">
        <v>5045.7428499999996</v>
      </c>
      <c r="AA138" s="278">
        <v>5045.7428499999996</v>
      </c>
      <c r="AB138" s="278">
        <f t="shared" si="672"/>
        <v>100</v>
      </c>
      <c r="AC138" s="278">
        <v>179.90299999999999</v>
      </c>
      <c r="AD138" s="278">
        <v>179.9</v>
      </c>
      <c r="AE138" s="278">
        <f t="shared" si="674"/>
        <v>99.998332434700927</v>
      </c>
      <c r="AF138" s="278">
        <v>0</v>
      </c>
      <c r="AG138" s="278"/>
      <c r="AH138" s="278">
        <f t="shared" si="676"/>
        <v>0</v>
      </c>
      <c r="AI138" s="278">
        <v>0</v>
      </c>
      <c r="AJ138" s="278"/>
      <c r="AK138" s="278">
        <f t="shared" si="678"/>
        <v>0</v>
      </c>
      <c r="AL138" s="278">
        <v>0</v>
      </c>
      <c r="AM138" s="278"/>
      <c r="AN138" s="278">
        <f t="shared" si="680"/>
        <v>0</v>
      </c>
      <c r="AO138" s="278"/>
      <c r="AP138" s="278"/>
      <c r="AQ138" s="278">
        <f t="shared" si="682"/>
        <v>0</v>
      </c>
      <c r="AR138" s="454"/>
    </row>
    <row r="139" spans="1:44" ht="43.5" customHeight="1">
      <c r="A139" s="358"/>
      <c r="B139" s="400"/>
      <c r="C139" s="372"/>
      <c r="D139" s="172" t="s">
        <v>263</v>
      </c>
      <c r="E139" s="278">
        <f t="shared" si="591"/>
        <v>0</v>
      </c>
      <c r="F139" s="278">
        <f t="shared" si="591"/>
        <v>0</v>
      </c>
      <c r="G139" s="278">
        <f t="shared" si="614"/>
        <v>0</v>
      </c>
      <c r="H139" s="278"/>
      <c r="I139" s="278"/>
      <c r="J139" s="278">
        <f t="shared" si="615"/>
        <v>0</v>
      </c>
      <c r="K139" s="278"/>
      <c r="L139" s="278"/>
      <c r="M139" s="278">
        <f t="shared" si="662"/>
        <v>0</v>
      </c>
      <c r="N139" s="278"/>
      <c r="O139" s="278"/>
      <c r="P139" s="278">
        <f t="shared" si="664"/>
        <v>0</v>
      </c>
      <c r="Q139" s="278"/>
      <c r="R139" s="278"/>
      <c r="S139" s="278">
        <f t="shared" si="666"/>
        <v>0</v>
      </c>
      <c r="T139" s="278"/>
      <c r="U139" s="278"/>
      <c r="V139" s="278">
        <f t="shared" si="668"/>
        <v>0</v>
      </c>
      <c r="W139" s="278"/>
      <c r="X139" s="278"/>
      <c r="Y139" s="278">
        <f t="shared" si="670"/>
        <v>0</v>
      </c>
      <c r="Z139" s="278"/>
      <c r="AA139" s="278"/>
      <c r="AB139" s="278">
        <f t="shared" si="672"/>
        <v>0</v>
      </c>
      <c r="AC139" s="278"/>
      <c r="AD139" s="278"/>
      <c r="AE139" s="278">
        <f t="shared" si="674"/>
        <v>0</v>
      </c>
      <c r="AF139" s="278"/>
      <c r="AG139" s="278"/>
      <c r="AH139" s="278">
        <f t="shared" si="676"/>
        <v>0</v>
      </c>
      <c r="AI139" s="278"/>
      <c r="AJ139" s="278"/>
      <c r="AK139" s="278">
        <f t="shared" si="678"/>
        <v>0</v>
      </c>
      <c r="AL139" s="278"/>
      <c r="AM139" s="278"/>
      <c r="AN139" s="278">
        <f t="shared" si="680"/>
        <v>0</v>
      </c>
      <c r="AO139" s="278"/>
      <c r="AP139" s="278"/>
      <c r="AQ139" s="278">
        <f t="shared" si="682"/>
        <v>0</v>
      </c>
      <c r="AR139" s="455"/>
    </row>
    <row r="140" spans="1:44" ht="45.4" customHeight="1">
      <c r="A140" s="433" t="s">
        <v>7</v>
      </c>
      <c r="B140" s="435" t="s">
        <v>349</v>
      </c>
      <c r="C140" s="371" t="s">
        <v>444</v>
      </c>
      <c r="D140" s="180" t="s">
        <v>41</v>
      </c>
      <c r="E140" s="277">
        <f t="shared" ref="E140:E144" si="683">H140+K140+N140+Q140+T140+W140+Z140+AC140+AF140+AI140+AL140+AO140</f>
        <v>254012.35589000004</v>
      </c>
      <c r="F140" s="277">
        <f t="shared" ref="F140:F144" si="684">I140+L140+O140+R140+U140+X140+AA140+AD140+AG140+AJ140+AM140+AP140</f>
        <v>55342.497449999995</v>
      </c>
      <c r="G140" s="277">
        <f t="shared" ref="G140:G144" si="685">IF(F140,F140/E140*100,0)</f>
        <v>21.787324973264706</v>
      </c>
      <c r="H140" s="277">
        <f>SUM(H141:H144)</f>
        <v>0</v>
      </c>
      <c r="I140" s="277">
        <f>SUM(I141:I144)</f>
        <v>0</v>
      </c>
      <c r="J140" s="277">
        <f t="shared" ref="J140:J144" si="686">IF(I140,I140/H140*100,0)</f>
        <v>0</v>
      </c>
      <c r="K140" s="277">
        <f t="shared" ref="K140:L140" si="687">SUM(K141:K144)</f>
        <v>6674.3348000000005</v>
      </c>
      <c r="L140" s="277">
        <f t="shared" si="687"/>
        <v>6674.3348000000005</v>
      </c>
      <c r="M140" s="277">
        <f t="shared" si="662"/>
        <v>100</v>
      </c>
      <c r="N140" s="277">
        <f t="shared" ref="N140:O140" si="688">SUM(N141:N144)</f>
        <v>4403.8806500000001</v>
      </c>
      <c r="O140" s="277">
        <f t="shared" si="688"/>
        <v>4403.8806500000001</v>
      </c>
      <c r="P140" s="277">
        <f t="shared" si="664"/>
        <v>100</v>
      </c>
      <c r="Q140" s="277">
        <f t="shared" ref="Q140:R140" si="689">SUM(Q141:Q144)</f>
        <v>7438.3144000000002</v>
      </c>
      <c r="R140" s="277">
        <f t="shared" si="689"/>
        <v>7438.3144000000002</v>
      </c>
      <c r="S140" s="277">
        <f t="shared" si="666"/>
        <v>100</v>
      </c>
      <c r="T140" s="277">
        <f t="shared" ref="T140:U140" si="690">SUM(T141:T144)</f>
        <v>1284.819</v>
      </c>
      <c r="U140" s="277">
        <f t="shared" si="690"/>
        <v>1284.819</v>
      </c>
      <c r="V140" s="277">
        <f t="shared" si="668"/>
        <v>100</v>
      </c>
      <c r="W140" s="277">
        <f t="shared" ref="W140:X140" si="691">SUM(W141:W144)</f>
        <v>6760.3266000000003</v>
      </c>
      <c r="X140" s="277">
        <f t="shared" si="691"/>
        <v>6760.3266000000003</v>
      </c>
      <c r="Y140" s="277">
        <f t="shared" si="670"/>
        <v>100</v>
      </c>
      <c r="Z140" s="277">
        <f t="shared" ref="Z140:AA140" si="692">SUM(Z141:Z144)</f>
        <v>7215.3339999999998</v>
      </c>
      <c r="AA140" s="277">
        <f t="shared" si="692"/>
        <v>7215.3339999999998</v>
      </c>
      <c r="AB140" s="277">
        <f t="shared" si="672"/>
        <v>100</v>
      </c>
      <c r="AC140" s="277">
        <f t="shared" ref="AC140:AD140" si="693">SUM(AC141:AC144)</f>
        <v>11629.903999999999</v>
      </c>
      <c r="AD140" s="277">
        <f t="shared" si="693"/>
        <v>11629.903999999999</v>
      </c>
      <c r="AE140" s="277">
        <f t="shared" si="674"/>
        <v>100</v>
      </c>
      <c r="AF140" s="277">
        <f t="shared" ref="AF140:AG140" si="694">SUM(AF141:AF144)</f>
        <v>9935.5840000000007</v>
      </c>
      <c r="AG140" s="277">
        <f t="shared" si="694"/>
        <v>9935.5840000000007</v>
      </c>
      <c r="AH140" s="277">
        <f t="shared" si="676"/>
        <v>100</v>
      </c>
      <c r="AI140" s="277">
        <f t="shared" ref="AI140:AJ140" si="695">SUM(AI141:AI144)</f>
        <v>0</v>
      </c>
      <c r="AJ140" s="277">
        <f t="shared" si="695"/>
        <v>0</v>
      </c>
      <c r="AK140" s="277">
        <f t="shared" si="678"/>
        <v>0</v>
      </c>
      <c r="AL140" s="277">
        <f t="shared" ref="AL140:AM140" si="696">SUM(AL141:AL144)</f>
        <v>0</v>
      </c>
      <c r="AM140" s="277">
        <f t="shared" si="696"/>
        <v>0</v>
      </c>
      <c r="AN140" s="277">
        <f t="shared" si="680"/>
        <v>0</v>
      </c>
      <c r="AO140" s="277">
        <f t="shared" ref="AO140:AP140" si="697">SUM(AO141:AO144)</f>
        <v>198669.85844000004</v>
      </c>
      <c r="AP140" s="277">
        <f t="shared" si="697"/>
        <v>0</v>
      </c>
      <c r="AQ140" s="277">
        <f t="shared" si="682"/>
        <v>0</v>
      </c>
      <c r="AR140" s="406"/>
    </row>
    <row r="141" spans="1:44" ht="45.4" customHeight="1">
      <c r="A141" s="434"/>
      <c r="B141" s="369"/>
      <c r="C141" s="372"/>
      <c r="D141" s="256" t="s">
        <v>37</v>
      </c>
      <c r="E141" s="278">
        <f t="shared" si="683"/>
        <v>0</v>
      </c>
      <c r="F141" s="278">
        <f t="shared" si="684"/>
        <v>0</v>
      </c>
      <c r="G141" s="278">
        <f t="shared" si="685"/>
        <v>0</v>
      </c>
      <c r="H141" s="278">
        <f>H146+H151</f>
        <v>0</v>
      </c>
      <c r="I141" s="278">
        <f>I146+I151</f>
        <v>0</v>
      </c>
      <c r="J141" s="278">
        <f t="shared" si="686"/>
        <v>0</v>
      </c>
      <c r="K141" s="278">
        <f t="shared" ref="K141:L141" si="698">K146+K151</f>
        <v>0</v>
      </c>
      <c r="L141" s="278">
        <f t="shared" si="698"/>
        <v>0</v>
      </c>
      <c r="M141" s="278">
        <f t="shared" si="662"/>
        <v>0</v>
      </c>
      <c r="N141" s="278">
        <f t="shared" ref="N141:O141" si="699">N146+N151</f>
        <v>0</v>
      </c>
      <c r="O141" s="278">
        <f t="shared" si="699"/>
        <v>0</v>
      </c>
      <c r="P141" s="278">
        <f t="shared" si="664"/>
        <v>0</v>
      </c>
      <c r="Q141" s="278">
        <f t="shared" ref="Q141:R141" si="700">Q146+Q151</f>
        <v>0</v>
      </c>
      <c r="R141" s="278">
        <f t="shared" si="700"/>
        <v>0</v>
      </c>
      <c r="S141" s="278">
        <f t="shared" si="666"/>
        <v>0</v>
      </c>
      <c r="T141" s="278">
        <f t="shared" ref="T141:U141" si="701">T146+T151</f>
        <v>0</v>
      </c>
      <c r="U141" s="278">
        <f t="shared" si="701"/>
        <v>0</v>
      </c>
      <c r="V141" s="278">
        <f t="shared" si="668"/>
        <v>0</v>
      </c>
      <c r="W141" s="278">
        <f t="shared" ref="W141:X141" si="702">W146+W151</f>
        <v>0</v>
      </c>
      <c r="X141" s="278">
        <f t="shared" si="702"/>
        <v>0</v>
      </c>
      <c r="Y141" s="278">
        <f t="shared" si="670"/>
        <v>0</v>
      </c>
      <c r="Z141" s="278">
        <f t="shared" ref="Z141:AA141" si="703">Z146+Z151</f>
        <v>0</v>
      </c>
      <c r="AA141" s="278">
        <f t="shared" si="703"/>
        <v>0</v>
      </c>
      <c r="AB141" s="278">
        <f t="shared" si="672"/>
        <v>0</v>
      </c>
      <c r="AC141" s="278">
        <f t="shared" ref="AC141:AD141" si="704">AC146+AC151</f>
        <v>0</v>
      </c>
      <c r="AD141" s="278">
        <f t="shared" si="704"/>
        <v>0</v>
      </c>
      <c r="AE141" s="278">
        <f t="shared" si="674"/>
        <v>0</v>
      </c>
      <c r="AF141" s="278">
        <f t="shared" ref="AF141:AG141" si="705">AF146+AF151</f>
        <v>0</v>
      </c>
      <c r="AG141" s="278">
        <f t="shared" si="705"/>
        <v>0</v>
      </c>
      <c r="AH141" s="278">
        <f t="shared" si="676"/>
        <v>0</v>
      </c>
      <c r="AI141" s="278">
        <f t="shared" ref="AI141:AJ141" si="706">AI146+AI151</f>
        <v>0</v>
      </c>
      <c r="AJ141" s="278">
        <f t="shared" si="706"/>
        <v>0</v>
      </c>
      <c r="AK141" s="278">
        <f t="shared" si="678"/>
        <v>0</v>
      </c>
      <c r="AL141" s="278">
        <f t="shared" ref="AL141:AM141" si="707">AL146+AL151</f>
        <v>0</v>
      </c>
      <c r="AM141" s="278">
        <f t="shared" si="707"/>
        <v>0</v>
      </c>
      <c r="AN141" s="278">
        <f t="shared" si="680"/>
        <v>0</v>
      </c>
      <c r="AO141" s="278">
        <f t="shared" ref="AO141:AP141" si="708">AO146+AO151</f>
        <v>0</v>
      </c>
      <c r="AP141" s="278">
        <f t="shared" si="708"/>
        <v>0</v>
      </c>
      <c r="AQ141" s="278">
        <f t="shared" si="682"/>
        <v>0</v>
      </c>
      <c r="AR141" s="407"/>
    </row>
    <row r="142" spans="1:44" ht="45.4" customHeight="1">
      <c r="A142" s="434"/>
      <c r="B142" s="369"/>
      <c r="C142" s="372"/>
      <c r="D142" s="256" t="s">
        <v>2</v>
      </c>
      <c r="E142" s="278">
        <f t="shared" si="683"/>
        <v>0</v>
      </c>
      <c r="F142" s="278">
        <f t="shared" si="684"/>
        <v>0</v>
      </c>
      <c r="G142" s="278">
        <f t="shared" si="685"/>
        <v>0</v>
      </c>
      <c r="H142" s="278">
        <f t="shared" ref="H142:I144" si="709">H147+H152</f>
        <v>0</v>
      </c>
      <c r="I142" s="278">
        <f t="shared" si="709"/>
        <v>0</v>
      </c>
      <c r="J142" s="278">
        <f t="shared" si="686"/>
        <v>0</v>
      </c>
      <c r="K142" s="278">
        <f t="shared" ref="K142:L142" si="710">K147+K152</f>
        <v>0</v>
      </c>
      <c r="L142" s="278">
        <f t="shared" si="710"/>
        <v>0</v>
      </c>
      <c r="M142" s="278">
        <f t="shared" si="662"/>
        <v>0</v>
      </c>
      <c r="N142" s="278">
        <f t="shared" ref="N142:O142" si="711">N147+N152</f>
        <v>0</v>
      </c>
      <c r="O142" s="278">
        <f t="shared" si="711"/>
        <v>0</v>
      </c>
      <c r="P142" s="278">
        <f t="shared" si="664"/>
        <v>0</v>
      </c>
      <c r="Q142" s="278">
        <f t="shared" ref="Q142:R142" si="712">Q147+Q152</f>
        <v>0</v>
      </c>
      <c r="R142" s="278">
        <f t="shared" si="712"/>
        <v>0</v>
      </c>
      <c r="S142" s="278">
        <f t="shared" si="666"/>
        <v>0</v>
      </c>
      <c r="T142" s="278">
        <f t="shared" ref="T142:U142" si="713">T147+T152</f>
        <v>0</v>
      </c>
      <c r="U142" s="278">
        <f t="shared" si="713"/>
        <v>0</v>
      </c>
      <c r="V142" s="278">
        <f t="shared" si="668"/>
        <v>0</v>
      </c>
      <c r="W142" s="278">
        <f t="shared" ref="W142:X142" si="714">W147+W152</f>
        <v>0</v>
      </c>
      <c r="X142" s="278">
        <f t="shared" si="714"/>
        <v>0</v>
      </c>
      <c r="Y142" s="278">
        <f t="shared" si="670"/>
        <v>0</v>
      </c>
      <c r="Z142" s="278">
        <f t="shared" ref="Z142:AA142" si="715">Z147+Z152</f>
        <v>0</v>
      </c>
      <c r="AA142" s="278">
        <f t="shared" si="715"/>
        <v>0</v>
      </c>
      <c r="AB142" s="278">
        <f t="shared" si="672"/>
        <v>0</v>
      </c>
      <c r="AC142" s="278">
        <f t="shared" ref="AC142:AD142" si="716">AC147+AC152</f>
        <v>0</v>
      </c>
      <c r="AD142" s="278">
        <f t="shared" si="716"/>
        <v>0</v>
      </c>
      <c r="AE142" s="278">
        <f t="shared" si="674"/>
        <v>0</v>
      </c>
      <c r="AF142" s="278">
        <f t="shared" ref="AF142:AG142" si="717">AF147+AF152</f>
        <v>0</v>
      </c>
      <c r="AG142" s="278">
        <f t="shared" si="717"/>
        <v>0</v>
      </c>
      <c r="AH142" s="278">
        <f t="shared" si="676"/>
        <v>0</v>
      </c>
      <c r="AI142" s="278">
        <f t="shared" ref="AI142:AJ142" si="718">AI147+AI152</f>
        <v>0</v>
      </c>
      <c r="AJ142" s="278">
        <f t="shared" si="718"/>
        <v>0</v>
      </c>
      <c r="AK142" s="278">
        <f t="shared" si="678"/>
        <v>0</v>
      </c>
      <c r="AL142" s="278">
        <f t="shared" ref="AL142:AM142" si="719">AL147+AL152</f>
        <v>0</v>
      </c>
      <c r="AM142" s="278">
        <f t="shared" si="719"/>
        <v>0</v>
      </c>
      <c r="AN142" s="278">
        <f t="shared" si="680"/>
        <v>0</v>
      </c>
      <c r="AO142" s="278">
        <f t="shared" ref="AO142:AP142" si="720">AO147+AO152</f>
        <v>0</v>
      </c>
      <c r="AP142" s="278">
        <f t="shared" si="720"/>
        <v>0</v>
      </c>
      <c r="AQ142" s="278">
        <f t="shared" si="682"/>
        <v>0</v>
      </c>
      <c r="AR142" s="407"/>
    </row>
    <row r="143" spans="1:44" ht="45.4" customHeight="1">
      <c r="A143" s="434"/>
      <c r="B143" s="369"/>
      <c r="C143" s="372"/>
      <c r="D143" s="256" t="s">
        <v>43</v>
      </c>
      <c r="E143" s="278">
        <f t="shared" si="683"/>
        <v>254012.35589000004</v>
      </c>
      <c r="F143" s="278">
        <f t="shared" si="684"/>
        <v>55342.497449999995</v>
      </c>
      <c r="G143" s="278">
        <f t="shared" si="685"/>
        <v>21.787324973264706</v>
      </c>
      <c r="H143" s="278">
        <f t="shared" si="709"/>
        <v>0</v>
      </c>
      <c r="I143" s="278">
        <f t="shared" si="709"/>
        <v>0</v>
      </c>
      <c r="J143" s="278">
        <f t="shared" si="686"/>
        <v>0</v>
      </c>
      <c r="K143" s="278">
        <f t="shared" ref="K143:L143" si="721">K148+K153</f>
        <v>6674.3348000000005</v>
      </c>
      <c r="L143" s="278">
        <f t="shared" si="721"/>
        <v>6674.3348000000005</v>
      </c>
      <c r="M143" s="278">
        <f t="shared" si="662"/>
        <v>100</v>
      </c>
      <c r="N143" s="278">
        <f t="shared" ref="N143:O143" si="722">N148+N153</f>
        <v>4403.8806500000001</v>
      </c>
      <c r="O143" s="278">
        <f t="shared" si="722"/>
        <v>4403.8806500000001</v>
      </c>
      <c r="P143" s="278">
        <f t="shared" si="664"/>
        <v>100</v>
      </c>
      <c r="Q143" s="278">
        <f t="shared" ref="Q143" si="723">Q148+Q153</f>
        <v>7438.3144000000002</v>
      </c>
      <c r="R143" s="278">
        <f>R148+R153</f>
        <v>7438.3144000000002</v>
      </c>
      <c r="S143" s="278">
        <f t="shared" si="666"/>
        <v>100</v>
      </c>
      <c r="T143" s="278">
        <f t="shared" ref="T143:U143" si="724">T148+T153</f>
        <v>1284.819</v>
      </c>
      <c r="U143" s="278">
        <f t="shared" si="724"/>
        <v>1284.819</v>
      </c>
      <c r="V143" s="278">
        <f t="shared" si="668"/>
        <v>100</v>
      </c>
      <c r="W143" s="278">
        <f t="shared" ref="W143:X143" si="725">W148+W153</f>
        <v>6760.3266000000003</v>
      </c>
      <c r="X143" s="278">
        <f t="shared" si="725"/>
        <v>6760.3266000000003</v>
      </c>
      <c r="Y143" s="278">
        <f t="shared" si="670"/>
        <v>100</v>
      </c>
      <c r="Z143" s="278">
        <f t="shared" ref="Z143:AA143" si="726">Z148+Z153</f>
        <v>7215.3339999999998</v>
      </c>
      <c r="AA143" s="278">
        <f t="shared" si="726"/>
        <v>7215.3339999999998</v>
      </c>
      <c r="AB143" s="278">
        <f t="shared" si="672"/>
        <v>100</v>
      </c>
      <c r="AC143" s="278">
        <f t="shared" ref="AC143:AD143" si="727">AC148+AC153</f>
        <v>11629.903999999999</v>
      </c>
      <c r="AD143" s="278">
        <f t="shared" si="727"/>
        <v>11629.903999999999</v>
      </c>
      <c r="AE143" s="278">
        <f t="shared" si="674"/>
        <v>100</v>
      </c>
      <c r="AF143" s="278">
        <f t="shared" ref="AF143:AG143" si="728">AF148+AF153</f>
        <v>9935.5840000000007</v>
      </c>
      <c r="AG143" s="278">
        <f t="shared" si="728"/>
        <v>9935.5840000000007</v>
      </c>
      <c r="AH143" s="278">
        <f t="shared" si="676"/>
        <v>100</v>
      </c>
      <c r="AI143" s="278">
        <f t="shared" ref="AI143:AJ143" si="729">AI148+AI153</f>
        <v>0</v>
      </c>
      <c r="AJ143" s="278">
        <f t="shared" si="729"/>
        <v>0</v>
      </c>
      <c r="AK143" s="278">
        <f t="shared" si="678"/>
        <v>0</v>
      </c>
      <c r="AL143" s="278">
        <f t="shared" ref="AL143:AM143" si="730">AL148+AL153</f>
        <v>0</v>
      </c>
      <c r="AM143" s="278">
        <f t="shared" si="730"/>
        <v>0</v>
      </c>
      <c r="AN143" s="278">
        <f t="shared" si="680"/>
        <v>0</v>
      </c>
      <c r="AO143" s="278">
        <f t="shared" ref="AO143:AP143" si="731">AO148+AO153</f>
        <v>198669.85844000004</v>
      </c>
      <c r="AP143" s="278">
        <f t="shared" si="731"/>
        <v>0</v>
      </c>
      <c r="AQ143" s="278">
        <f t="shared" si="682"/>
        <v>0</v>
      </c>
      <c r="AR143" s="407"/>
    </row>
    <row r="144" spans="1:44" ht="45.4" customHeight="1">
      <c r="A144" s="434"/>
      <c r="B144" s="369"/>
      <c r="C144" s="372"/>
      <c r="D144" s="172" t="s">
        <v>263</v>
      </c>
      <c r="E144" s="278">
        <f t="shared" si="683"/>
        <v>0</v>
      </c>
      <c r="F144" s="278">
        <f t="shared" si="684"/>
        <v>0</v>
      </c>
      <c r="G144" s="278">
        <f t="shared" si="685"/>
        <v>0</v>
      </c>
      <c r="H144" s="278">
        <f t="shared" si="709"/>
        <v>0</v>
      </c>
      <c r="I144" s="278">
        <f t="shared" si="709"/>
        <v>0</v>
      </c>
      <c r="J144" s="278">
        <f t="shared" si="686"/>
        <v>0</v>
      </c>
      <c r="K144" s="278">
        <f t="shared" ref="K144:L144" si="732">K149+K154</f>
        <v>0</v>
      </c>
      <c r="L144" s="278">
        <f t="shared" si="732"/>
        <v>0</v>
      </c>
      <c r="M144" s="278">
        <f t="shared" si="662"/>
        <v>0</v>
      </c>
      <c r="N144" s="278">
        <f t="shared" ref="N144:O144" si="733">N149+N154</f>
        <v>0</v>
      </c>
      <c r="O144" s="278">
        <f t="shared" si="733"/>
        <v>0</v>
      </c>
      <c r="P144" s="278">
        <f t="shared" si="664"/>
        <v>0</v>
      </c>
      <c r="Q144" s="278">
        <f t="shared" ref="Q144:R144" si="734">Q149+Q154</f>
        <v>0</v>
      </c>
      <c r="R144" s="278">
        <f t="shared" si="734"/>
        <v>0</v>
      </c>
      <c r="S144" s="278">
        <f t="shared" si="666"/>
        <v>0</v>
      </c>
      <c r="T144" s="278">
        <f t="shared" ref="T144:U144" si="735">T149+T154</f>
        <v>0</v>
      </c>
      <c r="U144" s="278">
        <f t="shared" si="735"/>
        <v>0</v>
      </c>
      <c r="V144" s="278">
        <f t="shared" si="668"/>
        <v>0</v>
      </c>
      <c r="W144" s="278">
        <f t="shared" ref="W144:X144" si="736">W149+W154</f>
        <v>0</v>
      </c>
      <c r="X144" s="278">
        <f t="shared" si="736"/>
        <v>0</v>
      </c>
      <c r="Y144" s="278">
        <f t="shared" si="670"/>
        <v>0</v>
      </c>
      <c r="Z144" s="278">
        <f t="shared" ref="Z144:AA144" si="737">Z149+Z154</f>
        <v>0</v>
      </c>
      <c r="AA144" s="278">
        <f t="shared" si="737"/>
        <v>0</v>
      </c>
      <c r="AB144" s="278">
        <f t="shared" si="672"/>
        <v>0</v>
      </c>
      <c r="AC144" s="278">
        <f t="shared" ref="AC144:AD144" si="738">AC149+AC154</f>
        <v>0</v>
      </c>
      <c r="AD144" s="278">
        <f t="shared" si="738"/>
        <v>0</v>
      </c>
      <c r="AE144" s="278">
        <f t="shared" si="674"/>
        <v>0</v>
      </c>
      <c r="AF144" s="278">
        <f t="shared" ref="AF144:AG144" si="739">AF149+AF154</f>
        <v>0</v>
      </c>
      <c r="AG144" s="278">
        <f t="shared" si="739"/>
        <v>0</v>
      </c>
      <c r="AH144" s="278">
        <f t="shared" si="676"/>
        <v>0</v>
      </c>
      <c r="AI144" s="278">
        <f t="shared" ref="AI144:AJ144" si="740">AI149+AI154</f>
        <v>0</v>
      </c>
      <c r="AJ144" s="278">
        <f t="shared" si="740"/>
        <v>0</v>
      </c>
      <c r="AK144" s="278">
        <f t="shared" si="678"/>
        <v>0</v>
      </c>
      <c r="AL144" s="278">
        <f t="shared" ref="AL144:AM144" si="741">AL149+AL154</f>
        <v>0</v>
      </c>
      <c r="AM144" s="278">
        <f t="shared" si="741"/>
        <v>0</v>
      </c>
      <c r="AN144" s="278">
        <f t="shared" si="680"/>
        <v>0</v>
      </c>
      <c r="AO144" s="278">
        <f t="shared" ref="AO144:AP144" si="742">AO149+AO154</f>
        <v>0</v>
      </c>
      <c r="AP144" s="278">
        <f t="shared" si="742"/>
        <v>0</v>
      </c>
      <c r="AQ144" s="278">
        <f t="shared" si="682"/>
        <v>0</v>
      </c>
      <c r="AR144" s="407"/>
    </row>
    <row r="145" spans="1:44" ht="45" customHeight="1">
      <c r="A145" s="404" t="s">
        <v>373</v>
      </c>
      <c r="B145" s="368" t="s">
        <v>411</v>
      </c>
      <c r="C145" s="371" t="s">
        <v>444</v>
      </c>
      <c r="D145" s="180" t="s">
        <v>41</v>
      </c>
      <c r="E145" s="277">
        <f t="shared" ref="E145:E149" si="743">H145+K145+N145+Q145+T145+W145+Z145+AC145+AF145+AI145+AL145+AO145</f>
        <v>122617.09790000001</v>
      </c>
      <c r="F145" s="277">
        <f t="shared" ref="F145:F149" si="744">I145+L145+O145+R145+U145+X145+AA145+AD145+AG145+AJ145+AM145+AP145</f>
        <v>38073.202000000005</v>
      </c>
      <c r="G145" s="277">
        <f t="shared" ref="G145:G149" si="745">IF(F145,F145/E145*100,0)</f>
        <v>31.0504837025669</v>
      </c>
      <c r="H145" s="277">
        <f>SUM(H146:H149)</f>
        <v>0</v>
      </c>
      <c r="I145" s="277">
        <f>SUM(I146:I149)</f>
        <v>0</v>
      </c>
      <c r="J145" s="277">
        <f t="shared" ref="J145:J149" si="746">IF(I145,I145/H145*100,0)</f>
        <v>0</v>
      </c>
      <c r="K145" s="277">
        <f t="shared" ref="K145:L145" si="747">SUM(K146:K149)</f>
        <v>4895.09</v>
      </c>
      <c r="L145" s="277">
        <f t="shared" si="747"/>
        <v>4895.09</v>
      </c>
      <c r="M145" s="277">
        <f t="shared" ref="M145:M149" si="748">IF(L145,L145/K145*100,0)</f>
        <v>100</v>
      </c>
      <c r="N145" s="277">
        <f t="shared" ref="N145:O145" si="749">SUM(N146:N149)</f>
        <v>0</v>
      </c>
      <c r="O145" s="277">
        <f t="shared" si="749"/>
        <v>0</v>
      </c>
      <c r="P145" s="277">
        <f t="shared" ref="P145:P149" si="750">IF(O145,O145/N145*100,0)</f>
        <v>0</v>
      </c>
      <c r="Q145" s="277">
        <f t="shared" ref="Q145:R145" si="751">SUM(Q146:Q149)</f>
        <v>3814.4920000000002</v>
      </c>
      <c r="R145" s="277">
        <f t="shared" si="751"/>
        <v>3814.4920000000002</v>
      </c>
      <c r="S145" s="277">
        <f t="shared" ref="S145:S149" si="752">IF(R145,R145/Q145*100,0)</f>
        <v>100</v>
      </c>
      <c r="T145" s="277">
        <f t="shared" ref="T145:U145" si="753">SUM(T146:T149)</f>
        <v>1284.819</v>
      </c>
      <c r="U145" s="277">
        <f t="shared" si="753"/>
        <v>1284.819</v>
      </c>
      <c r="V145" s="277">
        <f t="shared" ref="V145:V149" si="754">IF(U145,U145/T145*100,0)</f>
        <v>100</v>
      </c>
      <c r="W145" s="277">
        <f t="shared" ref="W145:X145" si="755">SUM(W146:W149)</f>
        <v>4784.6790000000001</v>
      </c>
      <c r="X145" s="277">
        <f t="shared" si="755"/>
        <v>4784.6790000000001</v>
      </c>
      <c r="Y145" s="277">
        <f t="shared" ref="Y145:Y149" si="756">IF(X145,X145/W145*100,0)</f>
        <v>100</v>
      </c>
      <c r="Z145" s="277">
        <f t="shared" ref="Z145:AA145" si="757">SUM(Z146:Z149)</f>
        <v>7215.3339999999998</v>
      </c>
      <c r="AA145" s="277">
        <f t="shared" si="757"/>
        <v>7215.3339999999998</v>
      </c>
      <c r="AB145" s="277">
        <f t="shared" ref="AB145:AB149" si="758">IF(AA145,AA145/Z145*100,0)</f>
        <v>100</v>
      </c>
      <c r="AC145" s="277">
        <f t="shared" ref="AC145:AD145" si="759">SUM(AC146:AC149)</f>
        <v>6143.2039999999997</v>
      </c>
      <c r="AD145" s="277">
        <f t="shared" si="759"/>
        <v>6143.2039999999997</v>
      </c>
      <c r="AE145" s="277">
        <f t="shared" ref="AE145:AE149" si="760">IF(AD145,AD145/AC145*100,0)</f>
        <v>100</v>
      </c>
      <c r="AF145" s="277">
        <f t="shared" ref="AF145:AG145" si="761">SUM(AF146:AF149)</f>
        <v>9935.5840000000007</v>
      </c>
      <c r="AG145" s="277">
        <f t="shared" si="761"/>
        <v>9935.5840000000007</v>
      </c>
      <c r="AH145" s="277">
        <f t="shared" ref="AH145:AH149" si="762">IF(AG145,AG145/AF145*100,0)</f>
        <v>100</v>
      </c>
      <c r="AI145" s="277">
        <f t="shared" ref="AI145:AJ145" si="763">SUM(AI146:AI149)</f>
        <v>0</v>
      </c>
      <c r="AJ145" s="277">
        <f t="shared" si="763"/>
        <v>0</v>
      </c>
      <c r="AK145" s="277">
        <f t="shared" ref="AK145:AK149" si="764">IF(AJ145,AJ145/AI145*100,0)</f>
        <v>0</v>
      </c>
      <c r="AL145" s="277">
        <f t="shared" ref="AL145:AM145" si="765">SUM(AL146:AL149)</f>
        <v>0</v>
      </c>
      <c r="AM145" s="277">
        <f t="shared" si="765"/>
        <v>0</v>
      </c>
      <c r="AN145" s="277">
        <f t="shared" ref="AN145:AN149" si="766">IF(AM145,AM145/AL145*100,0)</f>
        <v>0</v>
      </c>
      <c r="AO145" s="277">
        <f t="shared" ref="AO145:AP145" si="767">SUM(AO146:AO149)</f>
        <v>84543.895900000003</v>
      </c>
      <c r="AP145" s="277">
        <f t="shared" si="767"/>
        <v>0</v>
      </c>
      <c r="AQ145" s="277">
        <f t="shared" ref="AQ145:AQ149" si="768">IF(AP145,AP145/AO145*100,0)</f>
        <v>0</v>
      </c>
      <c r="AR145" s="406"/>
    </row>
    <row r="146" spans="1:44" ht="45" customHeight="1">
      <c r="A146" s="405"/>
      <c r="B146" s="369"/>
      <c r="C146" s="372"/>
      <c r="D146" s="256" t="s">
        <v>37</v>
      </c>
      <c r="E146" s="278">
        <f t="shared" si="743"/>
        <v>0</v>
      </c>
      <c r="F146" s="278">
        <f t="shared" si="744"/>
        <v>0</v>
      </c>
      <c r="G146" s="278">
        <f t="shared" si="745"/>
        <v>0</v>
      </c>
      <c r="H146" s="278"/>
      <c r="I146" s="278"/>
      <c r="J146" s="278">
        <f t="shared" si="746"/>
        <v>0</v>
      </c>
      <c r="K146" s="278"/>
      <c r="L146" s="278"/>
      <c r="M146" s="278">
        <f t="shared" si="748"/>
        <v>0</v>
      </c>
      <c r="N146" s="278"/>
      <c r="O146" s="278"/>
      <c r="P146" s="278">
        <f t="shared" si="750"/>
        <v>0</v>
      </c>
      <c r="Q146" s="278"/>
      <c r="R146" s="278"/>
      <c r="S146" s="278">
        <f t="shared" si="752"/>
        <v>0</v>
      </c>
      <c r="T146" s="278"/>
      <c r="U146" s="278"/>
      <c r="V146" s="278">
        <f t="shared" si="754"/>
        <v>0</v>
      </c>
      <c r="W146" s="278"/>
      <c r="X146" s="278"/>
      <c r="Y146" s="278">
        <f t="shared" si="756"/>
        <v>0</v>
      </c>
      <c r="Z146" s="278"/>
      <c r="AA146" s="278"/>
      <c r="AB146" s="278">
        <f t="shared" si="758"/>
        <v>0</v>
      </c>
      <c r="AC146" s="278"/>
      <c r="AD146" s="278"/>
      <c r="AE146" s="278">
        <f t="shared" si="760"/>
        <v>0</v>
      </c>
      <c r="AF146" s="278"/>
      <c r="AG146" s="278"/>
      <c r="AH146" s="278">
        <f t="shared" si="762"/>
        <v>0</v>
      </c>
      <c r="AI146" s="278"/>
      <c r="AJ146" s="278"/>
      <c r="AK146" s="278">
        <f t="shared" si="764"/>
        <v>0</v>
      </c>
      <c r="AL146" s="278"/>
      <c r="AM146" s="278"/>
      <c r="AN146" s="278">
        <f t="shared" si="766"/>
        <v>0</v>
      </c>
      <c r="AO146" s="278"/>
      <c r="AP146" s="278"/>
      <c r="AQ146" s="278">
        <f t="shared" si="768"/>
        <v>0</v>
      </c>
      <c r="AR146" s="407"/>
    </row>
    <row r="147" spans="1:44" ht="45" customHeight="1">
      <c r="A147" s="405"/>
      <c r="B147" s="369"/>
      <c r="C147" s="372"/>
      <c r="D147" s="256" t="s">
        <v>2</v>
      </c>
      <c r="E147" s="278">
        <f t="shared" si="743"/>
        <v>0</v>
      </c>
      <c r="F147" s="278">
        <f t="shared" si="744"/>
        <v>0</v>
      </c>
      <c r="G147" s="278">
        <f t="shared" si="745"/>
        <v>0</v>
      </c>
      <c r="H147" s="278"/>
      <c r="I147" s="278"/>
      <c r="J147" s="278">
        <f t="shared" si="746"/>
        <v>0</v>
      </c>
      <c r="K147" s="278"/>
      <c r="L147" s="278"/>
      <c r="M147" s="278">
        <f t="shared" si="748"/>
        <v>0</v>
      </c>
      <c r="N147" s="278"/>
      <c r="O147" s="278"/>
      <c r="P147" s="278">
        <f t="shared" si="750"/>
        <v>0</v>
      </c>
      <c r="Q147" s="278"/>
      <c r="R147" s="278"/>
      <c r="S147" s="278">
        <f t="shared" si="752"/>
        <v>0</v>
      </c>
      <c r="T147" s="278"/>
      <c r="U147" s="278"/>
      <c r="V147" s="278">
        <f t="shared" si="754"/>
        <v>0</v>
      </c>
      <c r="W147" s="278"/>
      <c r="X147" s="278"/>
      <c r="Y147" s="278">
        <f t="shared" si="756"/>
        <v>0</v>
      </c>
      <c r="Z147" s="278"/>
      <c r="AA147" s="278"/>
      <c r="AB147" s="278">
        <f t="shared" si="758"/>
        <v>0</v>
      </c>
      <c r="AC147" s="278"/>
      <c r="AD147" s="278"/>
      <c r="AE147" s="278">
        <f t="shared" si="760"/>
        <v>0</v>
      </c>
      <c r="AF147" s="278"/>
      <c r="AG147" s="278"/>
      <c r="AH147" s="278">
        <f t="shared" si="762"/>
        <v>0</v>
      </c>
      <c r="AI147" s="278"/>
      <c r="AJ147" s="278"/>
      <c r="AK147" s="278">
        <f t="shared" si="764"/>
        <v>0</v>
      </c>
      <c r="AL147" s="278"/>
      <c r="AM147" s="278"/>
      <c r="AN147" s="278">
        <f t="shared" si="766"/>
        <v>0</v>
      </c>
      <c r="AO147" s="278"/>
      <c r="AP147" s="278"/>
      <c r="AQ147" s="278">
        <f t="shared" si="768"/>
        <v>0</v>
      </c>
      <c r="AR147" s="407"/>
    </row>
    <row r="148" spans="1:44" ht="45" customHeight="1">
      <c r="A148" s="405"/>
      <c r="B148" s="369"/>
      <c r="C148" s="372"/>
      <c r="D148" s="256" t="s">
        <v>43</v>
      </c>
      <c r="E148" s="278">
        <f t="shared" si="743"/>
        <v>122617.09790000001</v>
      </c>
      <c r="F148" s="278">
        <f t="shared" si="744"/>
        <v>38073.202000000005</v>
      </c>
      <c r="G148" s="278">
        <f t="shared" si="745"/>
        <v>31.0504837025669</v>
      </c>
      <c r="H148" s="278"/>
      <c r="I148" s="278"/>
      <c r="J148" s="278">
        <f t="shared" si="746"/>
        <v>0</v>
      </c>
      <c r="K148" s="278">
        <v>4895.09</v>
      </c>
      <c r="L148" s="278">
        <v>4895.09</v>
      </c>
      <c r="M148" s="278">
        <f t="shared" si="748"/>
        <v>100</v>
      </c>
      <c r="N148" s="278"/>
      <c r="O148" s="278"/>
      <c r="P148" s="278">
        <f t="shared" si="750"/>
        <v>0</v>
      </c>
      <c r="Q148" s="278">
        <v>3814.4920000000002</v>
      </c>
      <c r="R148" s="278">
        <v>3814.4920000000002</v>
      </c>
      <c r="S148" s="278">
        <f t="shared" si="752"/>
        <v>100</v>
      </c>
      <c r="T148" s="278">
        <v>1284.819</v>
      </c>
      <c r="U148" s="278">
        <v>1284.819</v>
      </c>
      <c r="V148" s="278">
        <f t="shared" si="754"/>
        <v>100</v>
      </c>
      <c r="W148" s="278">
        <v>4784.6790000000001</v>
      </c>
      <c r="X148" s="278">
        <v>4784.6790000000001</v>
      </c>
      <c r="Y148" s="278">
        <f t="shared" si="756"/>
        <v>100</v>
      </c>
      <c r="Z148" s="278">
        <v>7215.3339999999998</v>
      </c>
      <c r="AA148" s="278">
        <v>7215.3339999999998</v>
      </c>
      <c r="AB148" s="278">
        <f t="shared" si="758"/>
        <v>100</v>
      </c>
      <c r="AC148" s="278">
        <v>6143.2039999999997</v>
      </c>
      <c r="AD148" s="278">
        <v>6143.2039999999997</v>
      </c>
      <c r="AE148" s="278">
        <f t="shared" si="760"/>
        <v>100</v>
      </c>
      <c r="AF148" s="278">
        <v>9935.5840000000007</v>
      </c>
      <c r="AG148" s="278">
        <v>9935.5840000000007</v>
      </c>
      <c r="AH148" s="278">
        <f t="shared" si="762"/>
        <v>100</v>
      </c>
      <c r="AI148" s="278"/>
      <c r="AJ148" s="278"/>
      <c r="AK148" s="278">
        <f t="shared" si="764"/>
        <v>0</v>
      </c>
      <c r="AL148" s="278"/>
      <c r="AM148" s="278"/>
      <c r="AN148" s="278">
        <f t="shared" si="766"/>
        <v>0</v>
      </c>
      <c r="AO148" s="278">
        <f>110661.1609-4895.09-3814.492-1284.819-4784.679+11955.937-7215.334-6143.204-9935.584</f>
        <v>84543.895900000003</v>
      </c>
      <c r="AP148" s="278"/>
      <c r="AQ148" s="278">
        <f t="shared" si="768"/>
        <v>0</v>
      </c>
      <c r="AR148" s="407"/>
    </row>
    <row r="149" spans="1:44" ht="45" customHeight="1">
      <c r="A149" s="405"/>
      <c r="B149" s="369"/>
      <c r="C149" s="372"/>
      <c r="D149" s="172" t="s">
        <v>263</v>
      </c>
      <c r="E149" s="278">
        <f t="shared" si="743"/>
        <v>0</v>
      </c>
      <c r="F149" s="278">
        <f t="shared" si="744"/>
        <v>0</v>
      </c>
      <c r="G149" s="278">
        <f t="shared" si="745"/>
        <v>0</v>
      </c>
      <c r="H149" s="278"/>
      <c r="I149" s="278"/>
      <c r="J149" s="278">
        <f t="shared" si="746"/>
        <v>0</v>
      </c>
      <c r="K149" s="278"/>
      <c r="L149" s="278"/>
      <c r="M149" s="278">
        <f t="shared" si="748"/>
        <v>0</v>
      </c>
      <c r="N149" s="278"/>
      <c r="O149" s="278"/>
      <c r="P149" s="278">
        <f t="shared" si="750"/>
        <v>0</v>
      </c>
      <c r="Q149" s="278"/>
      <c r="R149" s="278"/>
      <c r="S149" s="278">
        <f t="shared" si="752"/>
        <v>0</v>
      </c>
      <c r="T149" s="278"/>
      <c r="U149" s="278"/>
      <c r="V149" s="278">
        <f t="shared" si="754"/>
        <v>0</v>
      </c>
      <c r="W149" s="278"/>
      <c r="X149" s="278"/>
      <c r="Y149" s="278">
        <f t="shared" si="756"/>
        <v>0</v>
      </c>
      <c r="Z149" s="278"/>
      <c r="AA149" s="278"/>
      <c r="AB149" s="278">
        <f t="shared" si="758"/>
        <v>0</v>
      </c>
      <c r="AC149" s="278"/>
      <c r="AD149" s="278"/>
      <c r="AE149" s="278">
        <f t="shared" si="760"/>
        <v>0</v>
      </c>
      <c r="AF149" s="278"/>
      <c r="AG149" s="278"/>
      <c r="AH149" s="278">
        <f t="shared" si="762"/>
        <v>0</v>
      </c>
      <c r="AI149" s="278"/>
      <c r="AJ149" s="278"/>
      <c r="AK149" s="278">
        <f t="shared" si="764"/>
        <v>0</v>
      </c>
      <c r="AL149" s="278"/>
      <c r="AM149" s="278"/>
      <c r="AN149" s="278">
        <f t="shared" si="766"/>
        <v>0</v>
      </c>
      <c r="AO149" s="278"/>
      <c r="AP149" s="278"/>
      <c r="AQ149" s="278">
        <f t="shared" si="768"/>
        <v>0</v>
      </c>
      <c r="AR149" s="407"/>
    </row>
    <row r="150" spans="1:44" ht="45" customHeight="1">
      <c r="A150" s="404" t="s">
        <v>374</v>
      </c>
      <c r="B150" s="368" t="s">
        <v>412</v>
      </c>
      <c r="C150" s="371" t="s">
        <v>444</v>
      </c>
      <c r="D150" s="180" t="s">
        <v>41</v>
      </c>
      <c r="E150" s="277">
        <f t="shared" si="591"/>
        <v>131395.25799000001</v>
      </c>
      <c r="F150" s="277">
        <f t="shared" si="591"/>
        <v>17269.295450000001</v>
      </c>
      <c r="G150" s="277">
        <f t="shared" si="614"/>
        <v>13.143012703939666</v>
      </c>
      <c r="H150" s="277">
        <f>SUM(H151:H154)</f>
        <v>0</v>
      </c>
      <c r="I150" s="277">
        <f>SUM(I151:I154)</f>
        <v>0</v>
      </c>
      <c r="J150" s="277">
        <f t="shared" si="615"/>
        <v>0</v>
      </c>
      <c r="K150" s="277">
        <f t="shared" ref="K150:L150" si="769">SUM(K151:K154)</f>
        <v>1779.2447999999999</v>
      </c>
      <c r="L150" s="277">
        <f t="shared" si="769"/>
        <v>1779.2447999999999</v>
      </c>
      <c r="M150" s="277">
        <f t="shared" si="662"/>
        <v>100</v>
      </c>
      <c r="N150" s="277">
        <f t="shared" ref="N150:O150" si="770">SUM(N151:N154)</f>
        <v>4403.8806500000001</v>
      </c>
      <c r="O150" s="277">
        <f t="shared" si="770"/>
        <v>4403.8806500000001</v>
      </c>
      <c r="P150" s="277">
        <f t="shared" si="664"/>
        <v>100</v>
      </c>
      <c r="Q150" s="277">
        <f t="shared" ref="Q150:R150" si="771">SUM(Q151:Q154)</f>
        <v>3623.8224</v>
      </c>
      <c r="R150" s="277">
        <f t="shared" si="771"/>
        <v>3623.8224</v>
      </c>
      <c r="S150" s="277">
        <f t="shared" si="666"/>
        <v>100</v>
      </c>
      <c r="T150" s="277">
        <f t="shared" ref="T150:U150" si="772">SUM(T151:T154)</f>
        <v>0</v>
      </c>
      <c r="U150" s="277">
        <f t="shared" si="772"/>
        <v>0</v>
      </c>
      <c r="V150" s="277">
        <f t="shared" si="668"/>
        <v>0</v>
      </c>
      <c r="W150" s="277">
        <f t="shared" ref="W150:X150" si="773">SUM(W151:W154)</f>
        <v>1975.6476</v>
      </c>
      <c r="X150" s="277">
        <f t="shared" si="773"/>
        <v>1975.6476</v>
      </c>
      <c r="Y150" s="277">
        <f t="shared" si="670"/>
        <v>100</v>
      </c>
      <c r="Z150" s="277">
        <f t="shared" ref="Z150:AA150" si="774">SUM(Z151:Z154)</f>
        <v>0</v>
      </c>
      <c r="AA150" s="277">
        <f t="shared" si="774"/>
        <v>0</v>
      </c>
      <c r="AB150" s="277">
        <f t="shared" si="672"/>
        <v>0</v>
      </c>
      <c r="AC150" s="277">
        <f t="shared" ref="AC150:AD150" si="775">SUM(AC151:AC154)</f>
        <v>5486.7</v>
      </c>
      <c r="AD150" s="277">
        <f t="shared" si="775"/>
        <v>5486.7</v>
      </c>
      <c r="AE150" s="277">
        <f t="shared" si="674"/>
        <v>100</v>
      </c>
      <c r="AF150" s="277">
        <f t="shared" ref="AF150:AG150" si="776">SUM(AF151:AF154)</f>
        <v>0</v>
      </c>
      <c r="AG150" s="277">
        <f t="shared" si="776"/>
        <v>0</v>
      </c>
      <c r="AH150" s="277">
        <f t="shared" si="676"/>
        <v>0</v>
      </c>
      <c r="AI150" s="277">
        <f t="shared" ref="AI150:AJ150" si="777">SUM(AI151:AI154)</f>
        <v>0</v>
      </c>
      <c r="AJ150" s="277">
        <f t="shared" si="777"/>
        <v>0</v>
      </c>
      <c r="AK150" s="277">
        <f t="shared" si="678"/>
        <v>0</v>
      </c>
      <c r="AL150" s="277">
        <f t="shared" ref="AL150:AM150" si="778">SUM(AL151:AL154)</f>
        <v>0</v>
      </c>
      <c r="AM150" s="277">
        <f t="shared" si="778"/>
        <v>0</v>
      </c>
      <c r="AN150" s="277">
        <f t="shared" si="680"/>
        <v>0</v>
      </c>
      <c r="AO150" s="277">
        <f t="shared" ref="AO150:AP150" si="779">SUM(AO151:AO154)</f>
        <v>114125.96254000002</v>
      </c>
      <c r="AP150" s="277">
        <f t="shared" si="779"/>
        <v>0</v>
      </c>
      <c r="AQ150" s="277">
        <f t="shared" si="682"/>
        <v>0</v>
      </c>
      <c r="AR150" s="406"/>
    </row>
    <row r="151" spans="1:44" ht="45" customHeight="1">
      <c r="A151" s="405"/>
      <c r="B151" s="369"/>
      <c r="C151" s="372"/>
      <c r="D151" s="256" t="s">
        <v>37</v>
      </c>
      <c r="E151" s="278">
        <f t="shared" si="591"/>
        <v>0</v>
      </c>
      <c r="F151" s="278">
        <f t="shared" si="591"/>
        <v>0</v>
      </c>
      <c r="G151" s="278">
        <f t="shared" si="614"/>
        <v>0</v>
      </c>
      <c r="H151" s="278"/>
      <c r="I151" s="278"/>
      <c r="J151" s="278">
        <f t="shared" si="615"/>
        <v>0</v>
      </c>
      <c r="K151" s="278"/>
      <c r="L151" s="278"/>
      <c r="M151" s="278">
        <f t="shared" si="662"/>
        <v>0</v>
      </c>
      <c r="N151" s="278"/>
      <c r="O151" s="278"/>
      <c r="P151" s="278">
        <f t="shared" si="664"/>
        <v>0</v>
      </c>
      <c r="Q151" s="278"/>
      <c r="R151" s="278"/>
      <c r="S151" s="278">
        <f t="shared" si="666"/>
        <v>0</v>
      </c>
      <c r="T151" s="278"/>
      <c r="U151" s="278"/>
      <c r="V151" s="278">
        <f t="shared" si="668"/>
        <v>0</v>
      </c>
      <c r="W151" s="278"/>
      <c r="X151" s="278"/>
      <c r="Y151" s="278">
        <f t="shared" si="670"/>
        <v>0</v>
      </c>
      <c r="Z151" s="278"/>
      <c r="AA151" s="278"/>
      <c r="AB151" s="278">
        <f t="shared" si="672"/>
        <v>0</v>
      </c>
      <c r="AC151" s="278"/>
      <c r="AD151" s="278"/>
      <c r="AE151" s="278">
        <f t="shared" si="674"/>
        <v>0</v>
      </c>
      <c r="AF151" s="278"/>
      <c r="AG151" s="278"/>
      <c r="AH151" s="278">
        <f t="shared" si="676"/>
        <v>0</v>
      </c>
      <c r="AI151" s="278"/>
      <c r="AJ151" s="278"/>
      <c r="AK151" s="278">
        <f t="shared" si="678"/>
        <v>0</v>
      </c>
      <c r="AL151" s="278"/>
      <c r="AM151" s="278"/>
      <c r="AN151" s="278">
        <f t="shared" si="680"/>
        <v>0</v>
      </c>
      <c r="AO151" s="278"/>
      <c r="AP151" s="278"/>
      <c r="AQ151" s="278">
        <f t="shared" si="682"/>
        <v>0</v>
      </c>
      <c r="AR151" s="407"/>
    </row>
    <row r="152" spans="1:44" ht="45" customHeight="1">
      <c r="A152" s="405"/>
      <c r="B152" s="369"/>
      <c r="C152" s="372"/>
      <c r="D152" s="256" t="s">
        <v>2</v>
      </c>
      <c r="E152" s="278">
        <f t="shared" si="591"/>
        <v>0</v>
      </c>
      <c r="F152" s="278">
        <f t="shared" si="591"/>
        <v>0</v>
      </c>
      <c r="G152" s="278">
        <f t="shared" si="614"/>
        <v>0</v>
      </c>
      <c r="H152" s="278"/>
      <c r="I152" s="278"/>
      <c r="J152" s="278">
        <f t="shared" si="615"/>
        <v>0</v>
      </c>
      <c r="K152" s="278"/>
      <c r="L152" s="278"/>
      <c r="M152" s="278">
        <f t="shared" si="662"/>
        <v>0</v>
      </c>
      <c r="N152" s="278"/>
      <c r="O152" s="278"/>
      <c r="P152" s="278">
        <f t="shared" si="664"/>
        <v>0</v>
      </c>
      <c r="Q152" s="278"/>
      <c r="R152" s="278"/>
      <c r="S152" s="278">
        <f t="shared" si="666"/>
        <v>0</v>
      </c>
      <c r="T152" s="278"/>
      <c r="U152" s="278"/>
      <c r="V152" s="278">
        <f t="shared" si="668"/>
        <v>0</v>
      </c>
      <c r="W152" s="278"/>
      <c r="X152" s="278"/>
      <c r="Y152" s="278">
        <f t="shared" si="670"/>
        <v>0</v>
      </c>
      <c r="Z152" s="278"/>
      <c r="AA152" s="278"/>
      <c r="AB152" s="278">
        <f t="shared" si="672"/>
        <v>0</v>
      </c>
      <c r="AC152" s="278"/>
      <c r="AD152" s="278"/>
      <c r="AE152" s="278">
        <f t="shared" si="674"/>
        <v>0</v>
      </c>
      <c r="AF152" s="278"/>
      <c r="AG152" s="278"/>
      <c r="AH152" s="278">
        <f t="shared" si="676"/>
        <v>0</v>
      </c>
      <c r="AI152" s="278"/>
      <c r="AJ152" s="278"/>
      <c r="AK152" s="278">
        <f t="shared" si="678"/>
        <v>0</v>
      </c>
      <c r="AL152" s="278"/>
      <c r="AM152" s="278"/>
      <c r="AN152" s="278">
        <f t="shared" si="680"/>
        <v>0</v>
      </c>
      <c r="AO152" s="278"/>
      <c r="AP152" s="278"/>
      <c r="AQ152" s="278">
        <f t="shared" si="682"/>
        <v>0</v>
      </c>
      <c r="AR152" s="407"/>
    </row>
    <row r="153" spans="1:44" ht="45" customHeight="1">
      <c r="A153" s="405"/>
      <c r="B153" s="369"/>
      <c r="C153" s="372"/>
      <c r="D153" s="256" t="s">
        <v>43</v>
      </c>
      <c r="E153" s="278">
        <f t="shared" si="591"/>
        <v>131395.25799000001</v>
      </c>
      <c r="F153" s="278">
        <f t="shared" si="591"/>
        <v>17269.295450000001</v>
      </c>
      <c r="G153" s="278">
        <f t="shared" si="614"/>
        <v>13.143012703939666</v>
      </c>
      <c r="H153" s="278"/>
      <c r="I153" s="278"/>
      <c r="J153" s="278">
        <f t="shared" si="615"/>
        <v>0</v>
      </c>
      <c r="K153" s="278">
        <v>1779.2447999999999</v>
      </c>
      <c r="L153" s="278">
        <v>1779.2447999999999</v>
      </c>
      <c r="M153" s="278">
        <f t="shared" si="662"/>
        <v>100</v>
      </c>
      <c r="N153" s="278">
        <f>2345.47241+2058.40824</f>
        <v>4403.8806500000001</v>
      </c>
      <c r="O153" s="278">
        <f>2345.47241+2058.40824</f>
        <v>4403.8806500000001</v>
      </c>
      <c r="P153" s="278">
        <f t="shared" si="664"/>
        <v>100</v>
      </c>
      <c r="Q153" s="278">
        <f>878.3364+1416.0036+1329.4824</f>
        <v>3623.8224</v>
      </c>
      <c r="R153" s="278">
        <f>878.3364+1416.0036+1329.4824</f>
        <v>3623.8224</v>
      </c>
      <c r="S153" s="278">
        <f t="shared" si="666"/>
        <v>100</v>
      </c>
      <c r="T153" s="278"/>
      <c r="U153" s="278"/>
      <c r="V153" s="278">
        <f t="shared" si="668"/>
        <v>0</v>
      </c>
      <c r="W153" s="278">
        <v>1975.6476</v>
      </c>
      <c r="X153" s="278">
        <v>1975.6476</v>
      </c>
      <c r="Y153" s="278">
        <f t="shared" si="670"/>
        <v>100</v>
      </c>
      <c r="Z153" s="278"/>
      <c r="AA153" s="278"/>
      <c r="AB153" s="278">
        <f t="shared" si="672"/>
        <v>0</v>
      </c>
      <c r="AC153" s="278">
        <v>5486.7</v>
      </c>
      <c r="AD153" s="278">
        <v>5486.7</v>
      </c>
      <c r="AE153" s="278">
        <f t="shared" si="674"/>
        <v>100</v>
      </c>
      <c r="AF153" s="278"/>
      <c r="AG153" s="278"/>
      <c r="AH153" s="278">
        <f t="shared" si="676"/>
        <v>0</v>
      </c>
      <c r="AI153" s="278"/>
      <c r="AJ153" s="278"/>
      <c r="AK153" s="278">
        <f t="shared" si="678"/>
        <v>0</v>
      </c>
      <c r="AL153" s="278"/>
      <c r="AM153" s="278"/>
      <c r="AN153" s="278">
        <f t="shared" si="680"/>
        <v>0</v>
      </c>
      <c r="AO153" s="278">
        <f>128839.43395-1779.2448-2345.47241-2058.40824-878.3364-1416.0036-1329.4824-1975.6476+400+1260.3-5486.7+895.52404</f>
        <v>114125.96254000002</v>
      </c>
      <c r="AP153" s="278"/>
      <c r="AQ153" s="278">
        <f t="shared" si="682"/>
        <v>0</v>
      </c>
      <c r="AR153" s="407"/>
    </row>
    <row r="154" spans="1:44" ht="45" customHeight="1">
      <c r="A154" s="405"/>
      <c r="B154" s="369"/>
      <c r="C154" s="372"/>
      <c r="D154" s="172" t="s">
        <v>263</v>
      </c>
      <c r="E154" s="278">
        <f t="shared" si="591"/>
        <v>0</v>
      </c>
      <c r="F154" s="278">
        <f t="shared" si="591"/>
        <v>0</v>
      </c>
      <c r="G154" s="278">
        <f t="shared" si="614"/>
        <v>0</v>
      </c>
      <c r="H154" s="278"/>
      <c r="I154" s="278"/>
      <c r="J154" s="278">
        <f t="shared" si="615"/>
        <v>0</v>
      </c>
      <c r="K154" s="278"/>
      <c r="L154" s="278"/>
      <c r="M154" s="278">
        <f t="shared" si="662"/>
        <v>0</v>
      </c>
      <c r="N154" s="278"/>
      <c r="O154" s="278"/>
      <c r="P154" s="278">
        <f t="shared" si="664"/>
        <v>0</v>
      </c>
      <c r="Q154" s="278"/>
      <c r="R154" s="278"/>
      <c r="S154" s="278">
        <f t="shared" si="666"/>
        <v>0</v>
      </c>
      <c r="T154" s="278"/>
      <c r="U154" s="278"/>
      <c r="V154" s="278">
        <f t="shared" si="668"/>
        <v>0</v>
      </c>
      <c r="W154" s="278"/>
      <c r="X154" s="278"/>
      <c r="Y154" s="278">
        <f t="shared" si="670"/>
        <v>0</v>
      </c>
      <c r="Z154" s="278"/>
      <c r="AA154" s="278"/>
      <c r="AB154" s="278">
        <f t="shared" si="672"/>
        <v>0</v>
      </c>
      <c r="AC154" s="278"/>
      <c r="AD154" s="278"/>
      <c r="AE154" s="278">
        <f t="shared" si="674"/>
        <v>0</v>
      </c>
      <c r="AF154" s="278"/>
      <c r="AG154" s="278"/>
      <c r="AH154" s="278">
        <f t="shared" si="676"/>
        <v>0</v>
      </c>
      <c r="AI154" s="278"/>
      <c r="AJ154" s="278"/>
      <c r="AK154" s="278">
        <f t="shared" si="678"/>
        <v>0</v>
      </c>
      <c r="AL154" s="278"/>
      <c r="AM154" s="278"/>
      <c r="AN154" s="278">
        <f t="shared" si="680"/>
        <v>0</v>
      </c>
      <c r="AO154" s="278"/>
      <c r="AP154" s="278"/>
      <c r="AQ154" s="278">
        <f t="shared" si="682"/>
        <v>0</v>
      </c>
      <c r="AR154" s="407"/>
    </row>
    <row r="155" spans="1:44" ht="45" customHeight="1">
      <c r="A155" s="402" t="s">
        <v>8</v>
      </c>
      <c r="B155" s="359" t="s">
        <v>350</v>
      </c>
      <c r="C155" s="371" t="s">
        <v>444</v>
      </c>
      <c r="D155" s="180" t="s">
        <v>41</v>
      </c>
      <c r="E155" s="277">
        <f t="shared" ref="E155:E159" si="780">H155+K155+N155+Q155+T155+W155+Z155+AC155+AF155+AI155+AL155+AO155</f>
        <v>5648.0008399999997</v>
      </c>
      <c r="F155" s="277">
        <f t="shared" ref="F155:F159" si="781">I155+L155+O155+R155+U155+X155+AA155+AD155+AG155+AJ155+AM155+AP155</f>
        <v>4886.6102599999995</v>
      </c>
      <c r="G155" s="277">
        <f t="shared" ref="G155:G159" si="782">IF(F155,F155/E155*100,0)</f>
        <v>86.519290602655076</v>
      </c>
      <c r="H155" s="277">
        <f>SUM(H156:H159)</f>
        <v>0</v>
      </c>
      <c r="I155" s="277">
        <f>SUM(I156:I159)</f>
        <v>0</v>
      </c>
      <c r="J155" s="277">
        <f t="shared" ref="J155:J159" si="783">IF(I155,I155/H155*100,0)</f>
        <v>0</v>
      </c>
      <c r="K155" s="277">
        <f t="shared" ref="K155:L155" si="784">SUM(K156:K159)</f>
        <v>0</v>
      </c>
      <c r="L155" s="277">
        <f t="shared" si="784"/>
        <v>0</v>
      </c>
      <c r="M155" s="277">
        <f t="shared" si="662"/>
        <v>0</v>
      </c>
      <c r="N155" s="277">
        <f t="shared" ref="N155:O155" si="785">SUM(N156:N159)</f>
        <v>0</v>
      </c>
      <c r="O155" s="277">
        <f t="shared" si="785"/>
        <v>0</v>
      </c>
      <c r="P155" s="277">
        <f t="shared" si="664"/>
        <v>0</v>
      </c>
      <c r="Q155" s="277">
        <f t="shared" ref="Q155:R155" si="786">SUM(Q156:Q159)</f>
        <v>1226.6102599999999</v>
      </c>
      <c r="R155" s="277">
        <f t="shared" si="786"/>
        <v>1226.6102599999999</v>
      </c>
      <c r="S155" s="277">
        <f t="shared" si="666"/>
        <v>100</v>
      </c>
      <c r="T155" s="277">
        <f t="shared" ref="T155:U155" si="787">SUM(T156:T159)</f>
        <v>1360</v>
      </c>
      <c r="U155" s="277">
        <f t="shared" si="787"/>
        <v>1360</v>
      </c>
      <c r="V155" s="277">
        <f t="shared" si="668"/>
        <v>100</v>
      </c>
      <c r="W155" s="277">
        <f t="shared" ref="W155:X155" si="788">SUM(W156:W159)</f>
        <v>0</v>
      </c>
      <c r="X155" s="277">
        <f t="shared" si="788"/>
        <v>0</v>
      </c>
      <c r="Y155" s="277">
        <f t="shared" si="670"/>
        <v>0</v>
      </c>
      <c r="Z155" s="277">
        <f t="shared" ref="Z155:AA155" si="789">SUM(Z156:Z159)</f>
        <v>0</v>
      </c>
      <c r="AA155" s="277">
        <f t="shared" si="789"/>
        <v>0</v>
      </c>
      <c r="AB155" s="277">
        <f t="shared" si="672"/>
        <v>0</v>
      </c>
      <c r="AC155" s="277">
        <f t="shared" ref="AC155:AD155" si="790">SUM(AC156:AC159)</f>
        <v>0</v>
      </c>
      <c r="AD155" s="277">
        <f t="shared" si="790"/>
        <v>0</v>
      </c>
      <c r="AE155" s="277">
        <f t="shared" si="674"/>
        <v>0</v>
      </c>
      <c r="AF155" s="277">
        <f t="shared" ref="AF155:AG155" si="791">SUM(AF156:AF159)</f>
        <v>2300</v>
      </c>
      <c r="AG155" s="277">
        <f t="shared" si="791"/>
        <v>2300</v>
      </c>
      <c r="AH155" s="277">
        <f t="shared" si="676"/>
        <v>100</v>
      </c>
      <c r="AI155" s="277">
        <f t="shared" ref="AI155:AJ155" si="792">SUM(AI156:AI159)</f>
        <v>0</v>
      </c>
      <c r="AJ155" s="277">
        <f t="shared" si="792"/>
        <v>0</v>
      </c>
      <c r="AK155" s="277">
        <f t="shared" si="678"/>
        <v>0</v>
      </c>
      <c r="AL155" s="277">
        <f t="shared" ref="AL155:AM155" si="793">SUM(AL156:AL159)</f>
        <v>0</v>
      </c>
      <c r="AM155" s="277">
        <f t="shared" si="793"/>
        <v>0</v>
      </c>
      <c r="AN155" s="277">
        <f t="shared" si="680"/>
        <v>0</v>
      </c>
      <c r="AO155" s="277">
        <f t="shared" ref="AO155:AP155" si="794">SUM(AO156:AO159)</f>
        <v>761.39058</v>
      </c>
      <c r="AP155" s="277">
        <f t="shared" si="794"/>
        <v>0</v>
      </c>
      <c r="AQ155" s="277">
        <f t="shared" si="682"/>
        <v>0</v>
      </c>
      <c r="AR155" s="406"/>
    </row>
    <row r="156" spans="1:44" ht="45" customHeight="1">
      <c r="A156" s="402"/>
      <c r="B156" s="359"/>
      <c r="C156" s="372"/>
      <c r="D156" s="256" t="s">
        <v>37</v>
      </c>
      <c r="E156" s="278">
        <f t="shared" si="780"/>
        <v>0</v>
      </c>
      <c r="F156" s="278">
        <f t="shared" si="781"/>
        <v>0</v>
      </c>
      <c r="G156" s="278">
        <f t="shared" si="782"/>
        <v>0</v>
      </c>
      <c r="H156" s="278">
        <f>H161+H166+H171</f>
        <v>0</v>
      </c>
      <c r="I156" s="278">
        <f>I161+I166+I171</f>
        <v>0</v>
      </c>
      <c r="J156" s="278">
        <f t="shared" si="783"/>
        <v>0</v>
      </c>
      <c r="K156" s="278">
        <f t="shared" ref="K156:L156" si="795">K161+K166+K171</f>
        <v>0</v>
      </c>
      <c r="L156" s="278">
        <f t="shared" si="795"/>
        <v>0</v>
      </c>
      <c r="M156" s="278">
        <f t="shared" si="662"/>
        <v>0</v>
      </c>
      <c r="N156" s="278">
        <f t="shared" ref="N156:O156" si="796">N161+N166+N171</f>
        <v>0</v>
      </c>
      <c r="O156" s="278">
        <f t="shared" si="796"/>
        <v>0</v>
      </c>
      <c r="P156" s="278">
        <f t="shared" si="664"/>
        <v>0</v>
      </c>
      <c r="Q156" s="278">
        <f t="shared" ref="Q156:R156" si="797">Q161+Q166+Q171</f>
        <v>0</v>
      </c>
      <c r="R156" s="278">
        <f t="shared" si="797"/>
        <v>0</v>
      </c>
      <c r="S156" s="278">
        <f t="shared" si="666"/>
        <v>0</v>
      </c>
      <c r="T156" s="278">
        <f t="shared" ref="T156:U156" si="798">T161+T166+T171</f>
        <v>0</v>
      </c>
      <c r="U156" s="278">
        <f t="shared" si="798"/>
        <v>0</v>
      </c>
      <c r="V156" s="278">
        <f t="shared" si="668"/>
        <v>0</v>
      </c>
      <c r="W156" s="278">
        <f t="shared" ref="W156:X156" si="799">W161+W166+W171</f>
        <v>0</v>
      </c>
      <c r="X156" s="278">
        <f t="shared" si="799"/>
        <v>0</v>
      </c>
      <c r="Y156" s="278">
        <f t="shared" si="670"/>
        <v>0</v>
      </c>
      <c r="Z156" s="278">
        <f t="shared" ref="Z156:AA156" si="800">Z161+Z166+Z171</f>
        <v>0</v>
      </c>
      <c r="AA156" s="278">
        <f t="shared" si="800"/>
        <v>0</v>
      </c>
      <c r="AB156" s="278">
        <f t="shared" si="672"/>
        <v>0</v>
      </c>
      <c r="AC156" s="278">
        <f t="shared" ref="AC156:AD156" si="801">AC161+AC166+AC171</f>
        <v>0</v>
      </c>
      <c r="AD156" s="278">
        <f t="shared" si="801"/>
        <v>0</v>
      </c>
      <c r="AE156" s="278">
        <f t="shared" si="674"/>
        <v>0</v>
      </c>
      <c r="AF156" s="278">
        <f t="shared" ref="AF156:AG156" si="802">AF161+AF166+AF171</f>
        <v>0</v>
      </c>
      <c r="AG156" s="278">
        <f t="shared" si="802"/>
        <v>0</v>
      </c>
      <c r="AH156" s="278">
        <f t="shared" si="676"/>
        <v>0</v>
      </c>
      <c r="AI156" s="278">
        <f t="shared" ref="AI156:AJ156" si="803">AI161+AI166+AI171</f>
        <v>0</v>
      </c>
      <c r="AJ156" s="278">
        <f t="shared" si="803"/>
        <v>0</v>
      </c>
      <c r="AK156" s="278">
        <f t="shared" si="678"/>
        <v>0</v>
      </c>
      <c r="AL156" s="278">
        <f t="shared" ref="AL156:AM156" si="804">AL161+AL166+AL171</f>
        <v>0</v>
      </c>
      <c r="AM156" s="278">
        <f t="shared" si="804"/>
        <v>0</v>
      </c>
      <c r="AN156" s="278">
        <f t="shared" si="680"/>
        <v>0</v>
      </c>
      <c r="AO156" s="278">
        <f t="shared" ref="AO156:AP156" si="805">AO161+AO166+AO171</f>
        <v>0</v>
      </c>
      <c r="AP156" s="278">
        <f t="shared" si="805"/>
        <v>0</v>
      </c>
      <c r="AQ156" s="278">
        <f t="shared" si="682"/>
        <v>0</v>
      </c>
      <c r="AR156" s="407"/>
    </row>
    <row r="157" spans="1:44" ht="45" customHeight="1">
      <c r="A157" s="402"/>
      <c r="B157" s="359"/>
      <c r="C157" s="372"/>
      <c r="D157" s="256" t="s">
        <v>2</v>
      </c>
      <c r="E157" s="278">
        <f t="shared" si="780"/>
        <v>0</v>
      </c>
      <c r="F157" s="278">
        <f t="shared" si="781"/>
        <v>0</v>
      </c>
      <c r="G157" s="278">
        <f t="shared" si="782"/>
        <v>0</v>
      </c>
      <c r="H157" s="278">
        <f t="shared" ref="H157:I159" si="806">H162+H167+H172</f>
        <v>0</v>
      </c>
      <c r="I157" s="278">
        <f t="shared" si="806"/>
        <v>0</v>
      </c>
      <c r="J157" s="278">
        <f t="shared" si="783"/>
        <v>0</v>
      </c>
      <c r="K157" s="278">
        <f t="shared" ref="K157:L157" si="807">K162+K167+K172</f>
        <v>0</v>
      </c>
      <c r="L157" s="278">
        <f t="shared" si="807"/>
        <v>0</v>
      </c>
      <c r="M157" s="278">
        <f t="shared" si="662"/>
        <v>0</v>
      </c>
      <c r="N157" s="278">
        <f t="shared" ref="N157:O157" si="808">N162+N167+N172</f>
        <v>0</v>
      </c>
      <c r="O157" s="278">
        <f t="shared" si="808"/>
        <v>0</v>
      </c>
      <c r="P157" s="278">
        <f t="shared" si="664"/>
        <v>0</v>
      </c>
      <c r="Q157" s="278">
        <f t="shared" ref="Q157:R157" si="809">Q162+Q167+Q172</f>
        <v>0</v>
      </c>
      <c r="R157" s="278">
        <f t="shared" si="809"/>
        <v>0</v>
      </c>
      <c r="S157" s="278">
        <f t="shared" si="666"/>
        <v>0</v>
      </c>
      <c r="T157" s="278">
        <f t="shared" ref="T157:U157" si="810">T162+T167+T172</f>
        <v>0</v>
      </c>
      <c r="U157" s="278">
        <f t="shared" si="810"/>
        <v>0</v>
      </c>
      <c r="V157" s="278">
        <f t="shared" si="668"/>
        <v>0</v>
      </c>
      <c r="W157" s="278">
        <f t="shared" ref="W157:X157" si="811">W162+W167+W172</f>
        <v>0</v>
      </c>
      <c r="X157" s="278">
        <f t="shared" si="811"/>
        <v>0</v>
      </c>
      <c r="Y157" s="278">
        <f t="shared" si="670"/>
        <v>0</v>
      </c>
      <c r="Z157" s="278">
        <f t="shared" ref="Z157:AA157" si="812">Z162+Z167+Z172</f>
        <v>0</v>
      </c>
      <c r="AA157" s="278">
        <f t="shared" si="812"/>
        <v>0</v>
      </c>
      <c r="AB157" s="278">
        <f t="shared" si="672"/>
        <v>0</v>
      </c>
      <c r="AC157" s="278">
        <f t="shared" ref="AC157:AD157" si="813">AC162+AC167+AC172</f>
        <v>0</v>
      </c>
      <c r="AD157" s="278">
        <f t="shared" si="813"/>
        <v>0</v>
      </c>
      <c r="AE157" s="278">
        <f t="shared" si="674"/>
        <v>0</v>
      </c>
      <c r="AF157" s="278">
        <f t="shared" ref="AF157:AG157" si="814">AF162+AF167+AF172</f>
        <v>0</v>
      </c>
      <c r="AG157" s="278">
        <f t="shared" si="814"/>
        <v>0</v>
      </c>
      <c r="AH157" s="278">
        <f t="shared" si="676"/>
        <v>0</v>
      </c>
      <c r="AI157" s="278">
        <f t="shared" ref="AI157:AJ157" si="815">AI162+AI167+AI172</f>
        <v>0</v>
      </c>
      <c r="AJ157" s="278">
        <f t="shared" si="815"/>
        <v>0</v>
      </c>
      <c r="AK157" s="278">
        <f t="shared" si="678"/>
        <v>0</v>
      </c>
      <c r="AL157" s="278">
        <f t="shared" ref="AL157:AM157" si="816">AL162+AL167+AL172</f>
        <v>0</v>
      </c>
      <c r="AM157" s="278">
        <f t="shared" si="816"/>
        <v>0</v>
      </c>
      <c r="AN157" s="278">
        <f t="shared" si="680"/>
        <v>0</v>
      </c>
      <c r="AO157" s="278">
        <f t="shared" ref="AO157:AP157" si="817">AO162+AO167+AO172</f>
        <v>0</v>
      </c>
      <c r="AP157" s="278">
        <f t="shared" si="817"/>
        <v>0</v>
      </c>
      <c r="AQ157" s="278">
        <f t="shared" si="682"/>
        <v>0</v>
      </c>
      <c r="AR157" s="407"/>
    </row>
    <row r="158" spans="1:44" ht="45" customHeight="1">
      <c r="A158" s="402"/>
      <c r="B158" s="359"/>
      <c r="C158" s="372"/>
      <c r="D158" s="256" t="s">
        <v>43</v>
      </c>
      <c r="E158" s="278">
        <f t="shared" si="780"/>
        <v>5648.0008399999997</v>
      </c>
      <c r="F158" s="278">
        <f t="shared" si="781"/>
        <v>4886.6102599999995</v>
      </c>
      <c r="G158" s="278">
        <f t="shared" si="782"/>
        <v>86.519290602655076</v>
      </c>
      <c r="H158" s="278">
        <f t="shared" si="806"/>
        <v>0</v>
      </c>
      <c r="I158" s="278">
        <f t="shared" si="806"/>
        <v>0</v>
      </c>
      <c r="J158" s="278">
        <f t="shared" si="783"/>
        <v>0</v>
      </c>
      <c r="K158" s="278">
        <f t="shared" ref="K158:L158" si="818">K163+K168+K173</f>
        <v>0</v>
      </c>
      <c r="L158" s="278">
        <f t="shared" si="818"/>
        <v>0</v>
      </c>
      <c r="M158" s="278">
        <f t="shared" si="662"/>
        <v>0</v>
      </c>
      <c r="N158" s="278">
        <f t="shared" ref="N158:O158" si="819">N163+N168+N173</f>
        <v>0</v>
      </c>
      <c r="O158" s="278">
        <f t="shared" si="819"/>
        <v>0</v>
      </c>
      <c r="P158" s="278">
        <f t="shared" si="664"/>
        <v>0</v>
      </c>
      <c r="Q158" s="278">
        <f>Q163+Q168+Q173</f>
        <v>1226.6102599999999</v>
      </c>
      <c r="R158" s="278">
        <f t="shared" ref="R158" si="820">R163+R168+R173</f>
        <v>1226.6102599999999</v>
      </c>
      <c r="S158" s="278">
        <f t="shared" si="666"/>
        <v>100</v>
      </c>
      <c r="T158" s="278">
        <f t="shared" ref="T158:U158" si="821">T163+T168+T173</f>
        <v>1360</v>
      </c>
      <c r="U158" s="278">
        <f t="shared" si="821"/>
        <v>1360</v>
      </c>
      <c r="V158" s="278">
        <f t="shared" si="668"/>
        <v>100</v>
      </c>
      <c r="W158" s="278">
        <f t="shared" ref="W158:X158" si="822">W163+W168+W173</f>
        <v>0</v>
      </c>
      <c r="X158" s="278">
        <f t="shared" si="822"/>
        <v>0</v>
      </c>
      <c r="Y158" s="278">
        <f t="shared" si="670"/>
        <v>0</v>
      </c>
      <c r="Z158" s="278">
        <f t="shared" ref="Z158:AA158" si="823">Z163+Z168+Z173</f>
        <v>0</v>
      </c>
      <c r="AA158" s="278">
        <f t="shared" si="823"/>
        <v>0</v>
      </c>
      <c r="AB158" s="278">
        <f t="shared" si="672"/>
        <v>0</v>
      </c>
      <c r="AC158" s="278">
        <f t="shared" ref="AC158:AD158" si="824">AC163+AC168+AC173</f>
        <v>0</v>
      </c>
      <c r="AD158" s="278">
        <f t="shared" si="824"/>
        <v>0</v>
      </c>
      <c r="AE158" s="278">
        <f t="shared" si="674"/>
        <v>0</v>
      </c>
      <c r="AF158" s="278">
        <f t="shared" ref="AF158:AG158" si="825">AF163+AF168+AF173</f>
        <v>2300</v>
      </c>
      <c r="AG158" s="278">
        <f t="shared" si="825"/>
        <v>2300</v>
      </c>
      <c r="AH158" s="278">
        <f t="shared" si="676"/>
        <v>100</v>
      </c>
      <c r="AI158" s="278">
        <f t="shared" ref="AI158:AJ158" si="826">AI163+AI168+AI173</f>
        <v>0</v>
      </c>
      <c r="AJ158" s="278">
        <f t="shared" si="826"/>
        <v>0</v>
      </c>
      <c r="AK158" s="278">
        <f t="shared" si="678"/>
        <v>0</v>
      </c>
      <c r="AL158" s="278">
        <f t="shared" ref="AL158:AM158" si="827">AL163+AL168+AL173</f>
        <v>0</v>
      </c>
      <c r="AM158" s="278">
        <f t="shared" si="827"/>
        <v>0</v>
      </c>
      <c r="AN158" s="278">
        <f t="shared" si="680"/>
        <v>0</v>
      </c>
      <c r="AO158" s="278">
        <f t="shared" ref="AO158:AP158" si="828">AO163+AO168+AO173</f>
        <v>761.39058</v>
      </c>
      <c r="AP158" s="278">
        <f t="shared" si="828"/>
        <v>0</v>
      </c>
      <c r="AQ158" s="278">
        <f t="shared" si="682"/>
        <v>0</v>
      </c>
      <c r="AR158" s="407"/>
    </row>
    <row r="159" spans="1:44" ht="45" customHeight="1">
      <c r="A159" s="402"/>
      <c r="B159" s="359"/>
      <c r="C159" s="372"/>
      <c r="D159" s="172" t="s">
        <v>263</v>
      </c>
      <c r="E159" s="278">
        <f t="shared" si="780"/>
        <v>0</v>
      </c>
      <c r="F159" s="278">
        <f t="shared" si="781"/>
        <v>0</v>
      </c>
      <c r="G159" s="278">
        <f t="shared" si="782"/>
        <v>0</v>
      </c>
      <c r="H159" s="278">
        <f t="shared" si="806"/>
        <v>0</v>
      </c>
      <c r="I159" s="278">
        <f t="shared" si="806"/>
        <v>0</v>
      </c>
      <c r="J159" s="278">
        <f t="shared" si="783"/>
        <v>0</v>
      </c>
      <c r="K159" s="278">
        <f t="shared" ref="K159:L159" si="829">K164+K169+K174</f>
        <v>0</v>
      </c>
      <c r="L159" s="278">
        <f t="shared" si="829"/>
        <v>0</v>
      </c>
      <c r="M159" s="278">
        <f t="shared" si="662"/>
        <v>0</v>
      </c>
      <c r="N159" s="278">
        <f t="shared" ref="N159:O159" si="830">N164+N169+N174</f>
        <v>0</v>
      </c>
      <c r="O159" s="278">
        <f t="shared" si="830"/>
        <v>0</v>
      </c>
      <c r="P159" s="278">
        <f t="shared" si="664"/>
        <v>0</v>
      </c>
      <c r="Q159" s="278">
        <f t="shared" ref="Q159:R159" si="831">Q164+Q169+Q174</f>
        <v>0</v>
      </c>
      <c r="R159" s="278">
        <f t="shared" si="831"/>
        <v>0</v>
      </c>
      <c r="S159" s="278">
        <f t="shared" si="666"/>
        <v>0</v>
      </c>
      <c r="T159" s="278">
        <f t="shared" ref="T159:U159" si="832">T164+T169+T174</f>
        <v>0</v>
      </c>
      <c r="U159" s="278">
        <f t="shared" si="832"/>
        <v>0</v>
      </c>
      <c r="V159" s="278">
        <f t="shared" si="668"/>
        <v>0</v>
      </c>
      <c r="W159" s="278">
        <f t="shared" ref="W159:X159" si="833">W164+W169+W174</f>
        <v>0</v>
      </c>
      <c r="X159" s="278">
        <f t="shared" si="833"/>
        <v>0</v>
      </c>
      <c r="Y159" s="278">
        <f t="shared" si="670"/>
        <v>0</v>
      </c>
      <c r="Z159" s="278">
        <f t="shared" ref="Z159:AA159" si="834">Z164+Z169+Z174</f>
        <v>0</v>
      </c>
      <c r="AA159" s="278">
        <f t="shared" si="834"/>
        <v>0</v>
      </c>
      <c r="AB159" s="278">
        <f t="shared" si="672"/>
        <v>0</v>
      </c>
      <c r="AC159" s="278">
        <f t="shared" ref="AC159:AD159" si="835">AC164+AC169+AC174</f>
        <v>0</v>
      </c>
      <c r="AD159" s="278">
        <f t="shared" si="835"/>
        <v>0</v>
      </c>
      <c r="AE159" s="278">
        <f t="shared" si="674"/>
        <v>0</v>
      </c>
      <c r="AF159" s="278">
        <f t="shared" ref="AF159:AG159" si="836">AF164+AF169+AF174</f>
        <v>0</v>
      </c>
      <c r="AG159" s="278">
        <f t="shared" si="836"/>
        <v>0</v>
      </c>
      <c r="AH159" s="278">
        <f t="shared" si="676"/>
        <v>0</v>
      </c>
      <c r="AI159" s="278">
        <f t="shared" ref="AI159:AJ159" si="837">AI164+AI169+AI174</f>
        <v>0</v>
      </c>
      <c r="AJ159" s="278">
        <f t="shared" si="837"/>
        <v>0</v>
      </c>
      <c r="AK159" s="278">
        <f t="shared" si="678"/>
        <v>0</v>
      </c>
      <c r="AL159" s="278">
        <f t="shared" ref="AL159:AM159" si="838">AL164+AL169+AL174</f>
        <v>0</v>
      </c>
      <c r="AM159" s="278">
        <f t="shared" si="838"/>
        <v>0</v>
      </c>
      <c r="AN159" s="278">
        <f t="shared" si="680"/>
        <v>0</v>
      </c>
      <c r="AO159" s="278">
        <f t="shared" ref="AO159:AP159" si="839">AO164+AO169+AO174</f>
        <v>0</v>
      </c>
      <c r="AP159" s="278">
        <f t="shared" si="839"/>
        <v>0</v>
      </c>
      <c r="AQ159" s="278">
        <f t="shared" si="682"/>
        <v>0</v>
      </c>
      <c r="AR159" s="407"/>
    </row>
    <row r="160" spans="1:44" ht="45" customHeight="1">
      <c r="A160" s="358" t="s">
        <v>375</v>
      </c>
      <c r="B160" s="368" t="s">
        <v>443</v>
      </c>
      <c r="C160" s="371" t="s">
        <v>444</v>
      </c>
      <c r="D160" s="180" t="s">
        <v>41</v>
      </c>
      <c r="E160" s="277">
        <f t="shared" si="591"/>
        <v>2561.6379999999999</v>
      </c>
      <c r="F160" s="277">
        <f t="shared" si="591"/>
        <v>2300</v>
      </c>
      <c r="G160" s="277">
        <f t="shared" si="614"/>
        <v>89.786300796599676</v>
      </c>
      <c r="H160" s="277">
        <f>SUM(H161:H164)</f>
        <v>0</v>
      </c>
      <c r="I160" s="277">
        <f>SUM(I161:I164)</f>
        <v>0</v>
      </c>
      <c r="J160" s="277">
        <f t="shared" si="615"/>
        <v>0</v>
      </c>
      <c r="K160" s="277">
        <f t="shared" ref="K160:L160" si="840">SUM(K161:K164)</f>
        <v>0</v>
      </c>
      <c r="L160" s="277">
        <f t="shared" si="840"/>
        <v>0</v>
      </c>
      <c r="M160" s="277">
        <f t="shared" si="662"/>
        <v>0</v>
      </c>
      <c r="N160" s="277">
        <f t="shared" ref="N160:O160" si="841">SUM(N161:N164)</f>
        <v>0</v>
      </c>
      <c r="O160" s="277">
        <f t="shared" si="841"/>
        <v>0</v>
      </c>
      <c r="P160" s="277">
        <f t="shared" si="664"/>
        <v>0</v>
      </c>
      <c r="Q160" s="277">
        <f t="shared" ref="Q160:R160" si="842">SUM(Q161:Q164)</f>
        <v>0</v>
      </c>
      <c r="R160" s="277">
        <f t="shared" si="842"/>
        <v>0</v>
      </c>
      <c r="S160" s="277">
        <f t="shared" si="666"/>
        <v>0</v>
      </c>
      <c r="T160" s="277">
        <f t="shared" ref="T160:U160" si="843">SUM(T161:T164)</f>
        <v>0</v>
      </c>
      <c r="U160" s="277">
        <f t="shared" si="843"/>
        <v>0</v>
      </c>
      <c r="V160" s="277">
        <f t="shared" si="668"/>
        <v>0</v>
      </c>
      <c r="W160" s="277">
        <f t="shared" ref="W160:X160" si="844">SUM(W161:W164)</f>
        <v>0</v>
      </c>
      <c r="X160" s="277">
        <f t="shared" si="844"/>
        <v>0</v>
      </c>
      <c r="Y160" s="277">
        <f t="shared" si="670"/>
        <v>0</v>
      </c>
      <c r="Z160" s="277">
        <f t="shared" ref="Z160:AA160" si="845">SUM(Z161:Z164)</f>
        <v>0</v>
      </c>
      <c r="AA160" s="277">
        <f t="shared" si="845"/>
        <v>0</v>
      </c>
      <c r="AB160" s="277">
        <f t="shared" si="672"/>
        <v>0</v>
      </c>
      <c r="AC160" s="277">
        <f t="shared" ref="AC160:AD160" si="846">SUM(AC161:AC164)</f>
        <v>0</v>
      </c>
      <c r="AD160" s="277">
        <f t="shared" si="846"/>
        <v>0</v>
      </c>
      <c r="AE160" s="277">
        <f t="shared" si="674"/>
        <v>0</v>
      </c>
      <c r="AF160" s="277">
        <f t="shared" ref="AF160:AG160" si="847">SUM(AF161:AF164)</f>
        <v>2300</v>
      </c>
      <c r="AG160" s="277">
        <f t="shared" si="847"/>
        <v>2300</v>
      </c>
      <c r="AH160" s="277">
        <f t="shared" si="676"/>
        <v>100</v>
      </c>
      <c r="AI160" s="277">
        <f t="shared" ref="AI160:AJ160" si="848">SUM(AI161:AI164)</f>
        <v>0</v>
      </c>
      <c r="AJ160" s="277">
        <f t="shared" si="848"/>
        <v>0</v>
      </c>
      <c r="AK160" s="277">
        <f t="shared" si="678"/>
        <v>0</v>
      </c>
      <c r="AL160" s="277">
        <f t="shared" ref="AL160:AM160" si="849">SUM(AL161:AL164)</f>
        <v>0</v>
      </c>
      <c r="AM160" s="277">
        <f t="shared" si="849"/>
        <v>0</v>
      </c>
      <c r="AN160" s="277">
        <f t="shared" si="680"/>
        <v>0</v>
      </c>
      <c r="AO160" s="277">
        <f t="shared" ref="AO160:AP160" si="850">SUM(AO161:AO164)</f>
        <v>261.63799999999998</v>
      </c>
      <c r="AP160" s="277">
        <f t="shared" si="850"/>
        <v>0</v>
      </c>
      <c r="AQ160" s="277">
        <f t="shared" si="682"/>
        <v>0</v>
      </c>
      <c r="AR160" s="406"/>
    </row>
    <row r="161" spans="1:44" ht="45" customHeight="1">
      <c r="A161" s="358"/>
      <c r="B161" s="369"/>
      <c r="C161" s="372"/>
      <c r="D161" s="256" t="s">
        <v>37</v>
      </c>
      <c r="E161" s="278">
        <f t="shared" si="591"/>
        <v>0</v>
      </c>
      <c r="F161" s="278">
        <f t="shared" si="591"/>
        <v>0</v>
      </c>
      <c r="G161" s="278">
        <f t="shared" si="614"/>
        <v>0</v>
      </c>
      <c r="H161" s="278"/>
      <c r="I161" s="278"/>
      <c r="J161" s="278">
        <f t="shared" si="615"/>
        <v>0</v>
      </c>
      <c r="K161" s="278"/>
      <c r="L161" s="278"/>
      <c r="M161" s="278">
        <f t="shared" si="662"/>
        <v>0</v>
      </c>
      <c r="N161" s="278"/>
      <c r="O161" s="278"/>
      <c r="P161" s="278">
        <f t="shared" si="664"/>
        <v>0</v>
      </c>
      <c r="Q161" s="278"/>
      <c r="R161" s="278"/>
      <c r="S161" s="278">
        <f t="shared" si="666"/>
        <v>0</v>
      </c>
      <c r="T161" s="278"/>
      <c r="U161" s="278"/>
      <c r="V161" s="278">
        <f t="shared" si="668"/>
        <v>0</v>
      </c>
      <c r="W161" s="278"/>
      <c r="X161" s="278"/>
      <c r="Y161" s="278">
        <f t="shared" si="670"/>
        <v>0</v>
      </c>
      <c r="Z161" s="278"/>
      <c r="AA161" s="278"/>
      <c r="AB161" s="278">
        <f t="shared" si="672"/>
        <v>0</v>
      </c>
      <c r="AC161" s="278"/>
      <c r="AD161" s="278"/>
      <c r="AE161" s="278">
        <f t="shared" si="674"/>
        <v>0</v>
      </c>
      <c r="AF161" s="278"/>
      <c r="AG161" s="278"/>
      <c r="AH161" s="278">
        <f t="shared" si="676"/>
        <v>0</v>
      </c>
      <c r="AI161" s="278"/>
      <c r="AJ161" s="278"/>
      <c r="AK161" s="278">
        <f t="shared" si="678"/>
        <v>0</v>
      </c>
      <c r="AL161" s="278"/>
      <c r="AM161" s="278"/>
      <c r="AN161" s="278">
        <f t="shared" si="680"/>
        <v>0</v>
      </c>
      <c r="AO161" s="278"/>
      <c r="AP161" s="278"/>
      <c r="AQ161" s="278">
        <f t="shared" si="682"/>
        <v>0</v>
      </c>
      <c r="AR161" s="407"/>
    </row>
    <row r="162" spans="1:44" ht="45" customHeight="1">
      <c r="A162" s="358"/>
      <c r="B162" s="369"/>
      <c r="C162" s="372"/>
      <c r="D162" s="256" t="s">
        <v>2</v>
      </c>
      <c r="E162" s="278">
        <f t="shared" si="591"/>
        <v>0</v>
      </c>
      <c r="F162" s="278">
        <f t="shared" si="591"/>
        <v>0</v>
      </c>
      <c r="G162" s="278">
        <f t="shared" si="614"/>
        <v>0</v>
      </c>
      <c r="H162" s="278"/>
      <c r="I162" s="278"/>
      <c r="J162" s="278">
        <f t="shared" si="615"/>
        <v>0</v>
      </c>
      <c r="K162" s="278"/>
      <c r="L162" s="278"/>
      <c r="M162" s="278">
        <f t="shared" si="662"/>
        <v>0</v>
      </c>
      <c r="N162" s="278"/>
      <c r="O162" s="278"/>
      <c r="P162" s="278">
        <f t="shared" si="664"/>
        <v>0</v>
      </c>
      <c r="Q162" s="278"/>
      <c r="R162" s="278"/>
      <c r="S162" s="278">
        <f t="shared" si="666"/>
        <v>0</v>
      </c>
      <c r="T162" s="278"/>
      <c r="U162" s="278"/>
      <c r="V162" s="278">
        <f t="shared" si="668"/>
        <v>0</v>
      </c>
      <c r="W162" s="278"/>
      <c r="X162" s="278"/>
      <c r="Y162" s="278">
        <f t="shared" si="670"/>
        <v>0</v>
      </c>
      <c r="Z162" s="278"/>
      <c r="AA162" s="278"/>
      <c r="AB162" s="278">
        <f t="shared" si="672"/>
        <v>0</v>
      </c>
      <c r="AC162" s="278"/>
      <c r="AD162" s="278"/>
      <c r="AE162" s="278">
        <f t="shared" si="674"/>
        <v>0</v>
      </c>
      <c r="AF162" s="278"/>
      <c r="AG162" s="278"/>
      <c r="AH162" s="278">
        <f t="shared" si="676"/>
        <v>0</v>
      </c>
      <c r="AI162" s="278"/>
      <c r="AJ162" s="278"/>
      <c r="AK162" s="278">
        <f t="shared" si="678"/>
        <v>0</v>
      </c>
      <c r="AL162" s="278"/>
      <c r="AM162" s="278"/>
      <c r="AN162" s="278">
        <f t="shared" si="680"/>
        <v>0</v>
      </c>
      <c r="AO162" s="278"/>
      <c r="AP162" s="278"/>
      <c r="AQ162" s="278">
        <f t="shared" si="682"/>
        <v>0</v>
      </c>
      <c r="AR162" s="407"/>
    </row>
    <row r="163" spans="1:44" ht="45" customHeight="1">
      <c r="A163" s="358"/>
      <c r="B163" s="369"/>
      <c r="C163" s="372"/>
      <c r="D163" s="256" t="s">
        <v>43</v>
      </c>
      <c r="E163" s="278">
        <f t="shared" si="591"/>
        <v>2561.6379999999999</v>
      </c>
      <c r="F163" s="278">
        <f t="shared" si="591"/>
        <v>2300</v>
      </c>
      <c r="G163" s="278">
        <f t="shared" si="614"/>
        <v>89.786300796599676</v>
      </c>
      <c r="H163" s="278"/>
      <c r="I163" s="278"/>
      <c r="J163" s="278">
        <f t="shared" si="615"/>
        <v>0</v>
      </c>
      <c r="K163" s="278"/>
      <c r="L163" s="278"/>
      <c r="M163" s="278">
        <f t="shared" si="662"/>
        <v>0</v>
      </c>
      <c r="N163" s="278"/>
      <c r="O163" s="278"/>
      <c r="P163" s="278">
        <f t="shared" si="664"/>
        <v>0</v>
      </c>
      <c r="Q163" s="278"/>
      <c r="R163" s="278"/>
      <c r="S163" s="278">
        <f t="shared" si="666"/>
        <v>0</v>
      </c>
      <c r="T163" s="278"/>
      <c r="U163" s="278"/>
      <c r="V163" s="278">
        <f t="shared" si="668"/>
        <v>0</v>
      </c>
      <c r="W163" s="278"/>
      <c r="X163" s="278"/>
      <c r="Y163" s="278">
        <f t="shared" si="670"/>
        <v>0</v>
      </c>
      <c r="Z163" s="278"/>
      <c r="AA163" s="278"/>
      <c r="AB163" s="278">
        <f t="shared" si="672"/>
        <v>0</v>
      </c>
      <c r="AC163" s="278"/>
      <c r="AD163" s="278"/>
      <c r="AE163" s="278">
        <f t="shared" si="674"/>
        <v>0</v>
      </c>
      <c r="AF163" s="278">
        <v>2300</v>
      </c>
      <c r="AG163" s="278">
        <v>2300</v>
      </c>
      <c r="AH163" s="278">
        <f t="shared" si="676"/>
        <v>100</v>
      </c>
      <c r="AI163" s="278"/>
      <c r="AJ163" s="278"/>
      <c r="AK163" s="278">
        <f t="shared" si="678"/>
        <v>0</v>
      </c>
      <c r="AL163" s="278"/>
      <c r="AM163" s="278"/>
      <c r="AN163" s="278">
        <f t="shared" si="680"/>
        <v>0</v>
      </c>
      <c r="AO163" s="278">
        <v>261.63799999999998</v>
      </c>
      <c r="AP163" s="278"/>
      <c r="AQ163" s="278">
        <f t="shared" si="682"/>
        <v>0</v>
      </c>
      <c r="AR163" s="407"/>
    </row>
    <row r="164" spans="1:44" ht="45" customHeight="1">
      <c r="A164" s="358"/>
      <c r="B164" s="369"/>
      <c r="C164" s="372"/>
      <c r="D164" s="172" t="s">
        <v>263</v>
      </c>
      <c r="E164" s="278">
        <f t="shared" si="591"/>
        <v>0</v>
      </c>
      <c r="F164" s="278">
        <f t="shared" si="591"/>
        <v>0</v>
      </c>
      <c r="G164" s="278">
        <f t="shared" si="614"/>
        <v>0</v>
      </c>
      <c r="H164" s="278"/>
      <c r="I164" s="278"/>
      <c r="J164" s="278">
        <f t="shared" si="615"/>
        <v>0</v>
      </c>
      <c r="K164" s="278"/>
      <c r="L164" s="278"/>
      <c r="M164" s="278">
        <f t="shared" si="662"/>
        <v>0</v>
      </c>
      <c r="N164" s="278"/>
      <c r="O164" s="278"/>
      <c r="P164" s="278">
        <f t="shared" si="664"/>
        <v>0</v>
      </c>
      <c r="Q164" s="278"/>
      <c r="R164" s="278"/>
      <c r="S164" s="278">
        <f t="shared" si="666"/>
        <v>0</v>
      </c>
      <c r="T164" s="278"/>
      <c r="U164" s="278"/>
      <c r="V164" s="278">
        <f t="shared" si="668"/>
        <v>0</v>
      </c>
      <c r="W164" s="278"/>
      <c r="X164" s="278"/>
      <c r="Y164" s="278">
        <f t="shared" si="670"/>
        <v>0</v>
      </c>
      <c r="Z164" s="278"/>
      <c r="AA164" s="278"/>
      <c r="AB164" s="278">
        <f t="shared" si="672"/>
        <v>0</v>
      </c>
      <c r="AC164" s="278"/>
      <c r="AD164" s="278"/>
      <c r="AE164" s="278">
        <f t="shared" si="674"/>
        <v>0</v>
      </c>
      <c r="AF164" s="278"/>
      <c r="AG164" s="278"/>
      <c r="AH164" s="278">
        <f t="shared" si="676"/>
        <v>0</v>
      </c>
      <c r="AI164" s="278"/>
      <c r="AJ164" s="278"/>
      <c r="AK164" s="278">
        <f t="shared" si="678"/>
        <v>0</v>
      </c>
      <c r="AL164" s="278"/>
      <c r="AM164" s="278"/>
      <c r="AN164" s="278">
        <f t="shared" si="680"/>
        <v>0</v>
      </c>
      <c r="AO164" s="278"/>
      <c r="AP164" s="278"/>
      <c r="AQ164" s="278">
        <f t="shared" si="682"/>
        <v>0</v>
      </c>
      <c r="AR164" s="407"/>
    </row>
    <row r="165" spans="1:44" ht="45" customHeight="1">
      <c r="A165" s="358" t="s">
        <v>376</v>
      </c>
      <c r="B165" s="368" t="s">
        <v>445</v>
      </c>
      <c r="C165" s="371" t="s">
        <v>444</v>
      </c>
      <c r="D165" s="180" t="s">
        <v>41</v>
      </c>
      <c r="E165" s="277">
        <f t="shared" ref="E165:E169" si="851">H165+K165+N165+Q165+T165+W165+Z165+AC165+AF165+AI165+AL165+AO165</f>
        <v>1830.10544</v>
      </c>
      <c r="F165" s="277">
        <f t="shared" ref="F165:F169" si="852">I165+L165+O165+R165+U165+X165+AA165+AD165+AG165+AJ165+AM165+AP165</f>
        <v>1360</v>
      </c>
      <c r="G165" s="277">
        <f t="shared" ref="G165:G169" si="853">IF(F165,F165/E165*100,0)</f>
        <v>74.312658182142783</v>
      </c>
      <c r="H165" s="277">
        <f>SUM(H166:H169)</f>
        <v>0</v>
      </c>
      <c r="I165" s="277">
        <f>SUM(I166:I169)</f>
        <v>0</v>
      </c>
      <c r="J165" s="277">
        <f t="shared" ref="J165:J169" si="854">IF(I165,I165/H165*100,0)</f>
        <v>0</v>
      </c>
      <c r="K165" s="277">
        <f t="shared" ref="K165:L165" si="855">SUM(K166:K169)</f>
        <v>0</v>
      </c>
      <c r="L165" s="277">
        <f t="shared" si="855"/>
        <v>0</v>
      </c>
      <c r="M165" s="277">
        <f t="shared" ref="M165:M169" si="856">IF(L165,L165/K165*100,0)</f>
        <v>0</v>
      </c>
      <c r="N165" s="277">
        <f t="shared" ref="N165:O165" si="857">SUM(N166:N169)</f>
        <v>0</v>
      </c>
      <c r="O165" s="277">
        <f t="shared" si="857"/>
        <v>0</v>
      </c>
      <c r="P165" s="277">
        <f t="shared" ref="P165:P169" si="858">IF(O165,O165/N165*100,0)</f>
        <v>0</v>
      </c>
      <c r="Q165" s="277">
        <f t="shared" ref="Q165:R165" si="859">SUM(Q166:Q169)</f>
        <v>0</v>
      </c>
      <c r="R165" s="277">
        <f t="shared" si="859"/>
        <v>0</v>
      </c>
      <c r="S165" s="277">
        <f t="shared" ref="S165:S169" si="860">IF(R165,R165/Q165*100,0)</f>
        <v>0</v>
      </c>
      <c r="T165" s="277">
        <f t="shared" ref="T165:U165" si="861">SUM(T166:T169)</f>
        <v>1360</v>
      </c>
      <c r="U165" s="277">
        <f t="shared" si="861"/>
        <v>1360</v>
      </c>
      <c r="V165" s="277">
        <f t="shared" ref="V165:V169" si="862">IF(U165,U165/T165*100,0)</f>
        <v>100</v>
      </c>
      <c r="W165" s="277">
        <f t="shared" ref="W165:X165" si="863">SUM(W166:W169)</f>
        <v>0</v>
      </c>
      <c r="X165" s="277">
        <f t="shared" si="863"/>
        <v>0</v>
      </c>
      <c r="Y165" s="277">
        <f t="shared" ref="Y165:Y169" si="864">IF(X165,X165/W165*100,0)</f>
        <v>0</v>
      </c>
      <c r="Z165" s="277">
        <f t="shared" ref="Z165:AA165" si="865">SUM(Z166:Z169)</f>
        <v>0</v>
      </c>
      <c r="AA165" s="277">
        <f t="shared" si="865"/>
        <v>0</v>
      </c>
      <c r="AB165" s="277">
        <f t="shared" ref="AB165:AB169" si="866">IF(AA165,AA165/Z165*100,0)</f>
        <v>0</v>
      </c>
      <c r="AC165" s="277">
        <f t="shared" ref="AC165:AD165" si="867">SUM(AC166:AC169)</f>
        <v>0</v>
      </c>
      <c r="AD165" s="277">
        <f t="shared" si="867"/>
        <v>0</v>
      </c>
      <c r="AE165" s="277">
        <f t="shared" ref="AE165:AE169" si="868">IF(AD165,AD165/AC165*100,0)</f>
        <v>0</v>
      </c>
      <c r="AF165" s="277">
        <f t="shared" ref="AF165:AG165" si="869">SUM(AF166:AF169)</f>
        <v>0</v>
      </c>
      <c r="AG165" s="277">
        <f t="shared" si="869"/>
        <v>0</v>
      </c>
      <c r="AH165" s="277">
        <f t="shared" ref="AH165:AH169" si="870">IF(AG165,AG165/AF165*100,0)</f>
        <v>0</v>
      </c>
      <c r="AI165" s="277">
        <f t="shared" ref="AI165:AJ165" si="871">SUM(AI166:AI169)</f>
        <v>0</v>
      </c>
      <c r="AJ165" s="277">
        <f t="shared" si="871"/>
        <v>0</v>
      </c>
      <c r="AK165" s="277">
        <f t="shared" ref="AK165:AK169" si="872">IF(AJ165,AJ165/AI165*100,0)</f>
        <v>0</v>
      </c>
      <c r="AL165" s="277">
        <f t="shared" ref="AL165:AM165" si="873">SUM(AL166:AL169)</f>
        <v>0</v>
      </c>
      <c r="AM165" s="277">
        <f t="shared" si="873"/>
        <v>0</v>
      </c>
      <c r="AN165" s="277">
        <f t="shared" ref="AN165:AN169" si="874">IF(AM165,AM165/AL165*100,0)</f>
        <v>0</v>
      </c>
      <c r="AO165" s="277">
        <f t="shared" ref="AO165:AP165" si="875">SUM(AO166:AO169)</f>
        <v>470.10543999999999</v>
      </c>
      <c r="AP165" s="277">
        <f t="shared" si="875"/>
        <v>0</v>
      </c>
      <c r="AQ165" s="277">
        <f t="shared" ref="AQ165:AQ169" si="876">IF(AP165,AP165/AO165*100,0)</f>
        <v>0</v>
      </c>
      <c r="AR165" s="406"/>
    </row>
    <row r="166" spans="1:44" ht="45" customHeight="1">
      <c r="A166" s="358"/>
      <c r="B166" s="369"/>
      <c r="C166" s="372"/>
      <c r="D166" s="256" t="s">
        <v>37</v>
      </c>
      <c r="E166" s="278">
        <f t="shared" si="851"/>
        <v>0</v>
      </c>
      <c r="F166" s="278">
        <f t="shared" si="852"/>
        <v>0</v>
      </c>
      <c r="G166" s="278">
        <f t="shared" si="853"/>
        <v>0</v>
      </c>
      <c r="H166" s="278"/>
      <c r="I166" s="278"/>
      <c r="J166" s="278">
        <f t="shared" si="854"/>
        <v>0</v>
      </c>
      <c r="K166" s="278"/>
      <c r="L166" s="278"/>
      <c r="M166" s="278">
        <f t="shared" si="856"/>
        <v>0</v>
      </c>
      <c r="N166" s="278"/>
      <c r="O166" s="278"/>
      <c r="P166" s="278">
        <f t="shared" si="858"/>
        <v>0</v>
      </c>
      <c r="Q166" s="278"/>
      <c r="R166" s="278"/>
      <c r="S166" s="278">
        <f t="shared" si="860"/>
        <v>0</v>
      </c>
      <c r="T166" s="278"/>
      <c r="U166" s="278"/>
      <c r="V166" s="278">
        <f t="shared" si="862"/>
        <v>0</v>
      </c>
      <c r="W166" s="278"/>
      <c r="X166" s="278"/>
      <c r="Y166" s="278">
        <f t="shared" si="864"/>
        <v>0</v>
      </c>
      <c r="Z166" s="278"/>
      <c r="AA166" s="278"/>
      <c r="AB166" s="278">
        <f t="shared" si="866"/>
        <v>0</v>
      </c>
      <c r="AC166" s="278"/>
      <c r="AD166" s="278"/>
      <c r="AE166" s="278">
        <f t="shared" si="868"/>
        <v>0</v>
      </c>
      <c r="AF166" s="278"/>
      <c r="AG166" s="278"/>
      <c r="AH166" s="278">
        <f t="shared" si="870"/>
        <v>0</v>
      </c>
      <c r="AI166" s="278"/>
      <c r="AJ166" s="278"/>
      <c r="AK166" s="278">
        <f t="shared" si="872"/>
        <v>0</v>
      </c>
      <c r="AL166" s="278"/>
      <c r="AM166" s="278"/>
      <c r="AN166" s="278">
        <f t="shared" si="874"/>
        <v>0</v>
      </c>
      <c r="AO166" s="278"/>
      <c r="AP166" s="278"/>
      <c r="AQ166" s="278">
        <f t="shared" si="876"/>
        <v>0</v>
      </c>
      <c r="AR166" s="407"/>
    </row>
    <row r="167" spans="1:44" ht="45" customHeight="1">
      <c r="A167" s="358"/>
      <c r="B167" s="369"/>
      <c r="C167" s="372"/>
      <c r="D167" s="256" t="s">
        <v>2</v>
      </c>
      <c r="E167" s="278">
        <f t="shared" si="851"/>
        <v>0</v>
      </c>
      <c r="F167" s="278">
        <f t="shared" si="852"/>
        <v>0</v>
      </c>
      <c r="G167" s="278">
        <f t="shared" si="853"/>
        <v>0</v>
      </c>
      <c r="H167" s="278"/>
      <c r="I167" s="278"/>
      <c r="J167" s="278">
        <f t="shared" si="854"/>
        <v>0</v>
      </c>
      <c r="K167" s="278"/>
      <c r="L167" s="278"/>
      <c r="M167" s="278">
        <f t="shared" si="856"/>
        <v>0</v>
      </c>
      <c r="N167" s="278"/>
      <c r="O167" s="278"/>
      <c r="P167" s="278">
        <f t="shared" si="858"/>
        <v>0</v>
      </c>
      <c r="Q167" s="278"/>
      <c r="R167" s="278"/>
      <c r="S167" s="278">
        <f t="shared" si="860"/>
        <v>0</v>
      </c>
      <c r="T167" s="278"/>
      <c r="U167" s="278"/>
      <c r="V167" s="278">
        <f t="shared" si="862"/>
        <v>0</v>
      </c>
      <c r="W167" s="278"/>
      <c r="X167" s="278"/>
      <c r="Y167" s="278">
        <f t="shared" si="864"/>
        <v>0</v>
      </c>
      <c r="Z167" s="278"/>
      <c r="AA167" s="278"/>
      <c r="AB167" s="278">
        <f t="shared" si="866"/>
        <v>0</v>
      </c>
      <c r="AC167" s="278"/>
      <c r="AD167" s="278"/>
      <c r="AE167" s="278">
        <f t="shared" si="868"/>
        <v>0</v>
      </c>
      <c r="AF167" s="278"/>
      <c r="AG167" s="278"/>
      <c r="AH167" s="278">
        <f t="shared" si="870"/>
        <v>0</v>
      </c>
      <c r="AI167" s="278"/>
      <c r="AJ167" s="278"/>
      <c r="AK167" s="278">
        <f t="shared" si="872"/>
        <v>0</v>
      </c>
      <c r="AL167" s="278"/>
      <c r="AM167" s="278"/>
      <c r="AN167" s="278">
        <f t="shared" si="874"/>
        <v>0</v>
      </c>
      <c r="AO167" s="278"/>
      <c r="AP167" s="278"/>
      <c r="AQ167" s="278">
        <f t="shared" si="876"/>
        <v>0</v>
      </c>
      <c r="AR167" s="407"/>
    </row>
    <row r="168" spans="1:44" ht="45" customHeight="1">
      <c r="A168" s="358"/>
      <c r="B168" s="369"/>
      <c r="C168" s="372"/>
      <c r="D168" s="256" t="s">
        <v>43</v>
      </c>
      <c r="E168" s="278">
        <f t="shared" si="851"/>
        <v>1830.10544</v>
      </c>
      <c r="F168" s="278">
        <f t="shared" si="852"/>
        <v>1360</v>
      </c>
      <c r="G168" s="278">
        <f t="shared" si="853"/>
        <v>74.312658182142783</v>
      </c>
      <c r="H168" s="278"/>
      <c r="I168" s="278"/>
      <c r="J168" s="278">
        <f t="shared" si="854"/>
        <v>0</v>
      </c>
      <c r="K168" s="278"/>
      <c r="L168" s="278"/>
      <c r="M168" s="278">
        <f t="shared" si="856"/>
        <v>0</v>
      </c>
      <c r="N168" s="278"/>
      <c r="O168" s="278"/>
      <c r="P168" s="278">
        <f t="shared" si="858"/>
        <v>0</v>
      </c>
      <c r="Q168" s="278"/>
      <c r="R168" s="278"/>
      <c r="S168" s="278">
        <f t="shared" si="860"/>
        <v>0</v>
      </c>
      <c r="T168" s="278">
        <v>1360</v>
      </c>
      <c r="U168" s="278">
        <v>1360</v>
      </c>
      <c r="V168" s="278">
        <f t="shared" si="862"/>
        <v>100</v>
      </c>
      <c r="W168" s="278"/>
      <c r="X168" s="278"/>
      <c r="Y168" s="278">
        <f t="shared" si="864"/>
        <v>0</v>
      </c>
      <c r="Z168" s="278"/>
      <c r="AA168" s="278"/>
      <c r="AB168" s="278">
        <f t="shared" si="866"/>
        <v>0</v>
      </c>
      <c r="AC168" s="278"/>
      <c r="AD168" s="278"/>
      <c r="AE168" s="278">
        <f t="shared" si="868"/>
        <v>0</v>
      </c>
      <c r="AF168" s="278"/>
      <c r="AG168" s="278"/>
      <c r="AH168" s="278">
        <f t="shared" si="870"/>
        <v>0</v>
      </c>
      <c r="AI168" s="278"/>
      <c r="AJ168" s="278"/>
      <c r="AK168" s="278">
        <f t="shared" si="872"/>
        <v>0</v>
      </c>
      <c r="AL168" s="278"/>
      <c r="AM168" s="278"/>
      <c r="AN168" s="278">
        <f t="shared" si="874"/>
        <v>0</v>
      </c>
      <c r="AO168" s="278">
        <f>506.541-36.43556</f>
        <v>470.10543999999999</v>
      </c>
      <c r="AP168" s="278"/>
      <c r="AQ168" s="278">
        <f t="shared" si="876"/>
        <v>0</v>
      </c>
      <c r="AR168" s="407"/>
    </row>
    <row r="169" spans="1:44" ht="45" customHeight="1">
      <c r="A169" s="358"/>
      <c r="B169" s="369"/>
      <c r="C169" s="372"/>
      <c r="D169" s="172" t="s">
        <v>263</v>
      </c>
      <c r="E169" s="278">
        <f t="shared" si="851"/>
        <v>0</v>
      </c>
      <c r="F169" s="278">
        <f t="shared" si="852"/>
        <v>0</v>
      </c>
      <c r="G169" s="278">
        <f t="shared" si="853"/>
        <v>0</v>
      </c>
      <c r="H169" s="278"/>
      <c r="I169" s="278"/>
      <c r="J169" s="278">
        <f t="shared" si="854"/>
        <v>0</v>
      </c>
      <c r="K169" s="278"/>
      <c r="L169" s="278"/>
      <c r="M169" s="278">
        <f t="shared" si="856"/>
        <v>0</v>
      </c>
      <c r="N169" s="278"/>
      <c r="O169" s="278"/>
      <c r="P169" s="278">
        <f t="shared" si="858"/>
        <v>0</v>
      </c>
      <c r="Q169" s="278"/>
      <c r="R169" s="278"/>
      <c r="S169" s="278">
        <f t="shared" si="860"/>
        <v>0</v>
      </c>
      <c r="T169" s="278"/>
      <c r="U169" s="278"/>
      <c r="V169" s="278">
        <f t="shared" si="862"/>
        <v>0</v>
      </c>
      <c r="W169" s="278"/>
      <c r="X169" s="278"/>
      <c r="Y169" s="278">
        <f t="shared" si="864"/>
        <v>0</v>
      </c>
      <c r="Z169" s="278"/>
      <c r="AA169" s="278"/>
      <c r="AB169" s="278">
        <f t="shared" si="866"/>
        <v>0</v>
      </c>
      <c r="AC169" s="278"/>
      <c r="AD169" s="278"/>
      <c r="AE169" s="278">
        <f t="shared" si="868"/>
        <v>0</v>
      </c>
      <c r="AF169" s="278"/>
      <c r="AG169" s="278"/>
      <c r="AH169" s="278">
        <f t="shared" si="870"/>
        <v>0</v>
      </c>
      <c r="AI169" s="278"/>
      <c r="AJ169" s="278"/>
      <c r="AK169" s="278">
        <f t="shared" si="872"/>
        <v>0</v>
      </c>
      <c r="AL169" s="278"/>
      <c r="AM169" s="278"/>
      <c r="AN169" s="278">
        <f t="shared" si="874"/>
        <v>0</v>
      </c>
      <c r="AO169" s="278"/>
      <c r="AP169" s="278"/>
      <c r="AQ169" s="278">
        <f t="shared" si="876"/>
        <v>0</v>
      </c>
      <c r="AR169" s="407"/>
    </row>
    <row r="170" spans="1:44" ht="45" customHeight="1">
      <c r="A170" s="358" t="s">
        <v>377</v>
      </c>
      <c r="B170" s="368" t="s">
        <v>446</v>
      </c>
      <c r="C170" s="371" t="s">
        <v>444</v>
      </c>
      <c r="D170" s="180" t="s">
        <v>41</v>
      </c>
      <c r="E170" s="277">
        <f t="shared" si="591"/>
        <v>1256.2574</v>
      </c>
      <c r="F170" s="277">
        <f t="shared" si="591"/>
        <v>1226.6102599999999</v>
      </c>
      <c r="G170" s="277">
        <f t="shared" si="614"/>
        <v>97.640042558157276</v>
      </c>
      <c r="H170" s="277">
        <f>SUM(H171:H174)</f>
        <v>0</v>
      </c>
      <c r="I170" s="277">
        <f>SUM(I171:I174)</f>
        <v>0</v>
      </c>
      <c r="J170" s="277">
        <f t="shared" si="615"/>
        <v>0</v>
      </c>
      <c r="K170" s="277">
        <f t="shared" ref="K170:L170" si="877">SUM(K171:K174)</f>
        <v>0</v>
      </c>
      <c r="L170" s="277">
        <f t="shared" si="877"/>
        <v>0</v>
      </c>
      <c r="M170" s="277">
        <f t="shared" si="662"/>
        <v>0</v>
      </c>
      <c r="N170" s="277">
        <f t="shared" ref="N170:O170" si="878">SUM(N171:N174)</f>
        <v>0</v>
      </c>
      <c r="O170" s="277">
        <f t="shared" si="878"/>
        <v>0</v>
      </c>
      <c r="P170" s="277">
        <f t="shared" si="664"/>
        <v>0</v>
      </c>
      <c r="Q170" s="277">
        <f t="shared" ref="Q170:R170" si="879">SUM(Q171:Q174)</f>
        <v>1226.6102599999999</v>
      </c>
      <c r="R170" s="277">
        <f t="shared" si="879"/>
        <v>1226.6102599999999</v>
      </c>
      <c r="S170" s="277">
        <f t="shared" si="666"/>
        <v>100</v>
      </c>
      <c r="T170" s="277">
        <f t="shared" ref="T170:U170" si="880">SUM(T171:T174)</f>
        <v>0</v>
      </c>
      <c r="U170" s="277">
        <f t="shared" si="880"/>
        <v>0</v>
      </c>
      <c r="V170" s="277">
        <f t="shared" si="668"/>
        <v>0</v>
      </c>
      <c r="W170" s="277">
        <f t="shared" ref="W170:X170" si="881">SUM(W171:W174)</f>
        <v>0</v>
      </c>
      <c r="X170" s="277">
        <f t="shared" si="881"/>
        <v>0</v>
      </c>
      <c r="Y170" s="277">
        <f t="shared" si="670"/>
        <v>0</v>
      </c>
      <c r="Z170" s="277">
        <f t="shared" ref="Z170:AA170" si="882">SUM(Z171:Z174)</f>
        <v>0</v>
      </c>
      <c r="AA170" s="277">
        <f t="shared" si="882"/>
        <v>0</v>
      </c>
      <c r="AB170" s="277">
        <f t="shared" si="672"/>
        <v>0</v>
      </c>
      <c r="AC170" s="277">
        <f t="shared" ref="AC170:AD170" si="883">SUM(AC171:AC174)</f>
        <v>0</v>
      </c>
      <c r="AD170" s="277">
        <f t="shared" si="883"/>
        <v>0</v>
      </c>
      <c r="AE170" s="277">
        <f t="shared" si="674"/>
        <v>0</v>
      </c>
      <c r="AF170" s="277">
        <f t="shared" ref="AF170:AG170" si="884">SUM(AF171:AF174)</f>
        <v>0</v>
      </c>
      <c r="AG170" s="277">
        <f t="shared" si="884"/>
        <v>0</v>
      </c>
      <c r="AH170" s="277">
        <f t="shared" si="676"/>
        <v>0</v>
      </c>
      <c r="AI170" s="277">
        <f t="shared" ref="AI170:AJ170" si="885">SUM(AI171:AI174)</f>
        <v>0</v>
      </c>
      <c r="AJ170" s="277">
        <f t="shared" si="885"/>
        <v>0</v>
      </c>
      <c r="AK170" s="277">
        <f t="shared" si="678"/>
        <v>0</v>
      </c>
      <c r="AL170" s="277">
        <f t="shared" ref="AL170:AM170" si="886">SUM(AL171:AL174)</f>
        <v>0</v>
      </c>
      <c r="AM170" s="277">
        <f t="shared" si="886"/>
        <v>0</v>
      </c>
      <c r="AN170" s="277">
        <f t="shared" si="680"/>
        <v>0</v>
      </c>
      <c r="AO170" s="277">
        <f t="shared" ref="AO170:AP170" si="887">SUM(AO171:AO174)</f>
        <v>29.647140000000093</v>
      </c>
      <c r="AP170" s="277">
        <f t="shared" si="887"/>
        <v>0</v>
      </c>
      <c r="AQ170" s="277">
        <f t="shared" si="682"/>
        <v>0</v>
      </c>
      <c r="AR170" s="406"/>
    </row>
    <row r="171" spans="1:44" ht="45" customHeight="1">
      <c r="A171" s="358"/>
      <c r="B171" s="369"/>
      <c r="C171" s="372"/>
      <c r="D171" s="256" t="s">
        <v>37</v>
      </c>
      <c r="E171" s="278">
        <f t="shared" si="591"/>
        <v>0</v>
      </c>
      <c r="F171" s="278">
        <f t="shared" si="591"/>
        <v>0</v>
      </c>
      <c r="G171" s="278">
        <f t="shared" si="614"/>
        <v>0</v>
      </c>
      <c r="H171" s="278"/>
      <c r="I171" s="278"/>
      <c r="J171" s="278">
        <f t="shared" si="615"/>
        <v>0</v>
      </c>
      <c r="K171" s="278"/>
      <c r="L171" s="278"/>
      <c r="M171" s="278">
        <f t="shared" si="662"/>
        <v>0</v>
      </c>
      <c r="N171" s="278"/>
      <c r="O171" s="278"/>
      <c r="P171" s="278">
        <f t="shared" si="664"/>
        <v>0</v>
      </c>
      <c r="Q171" s="278"/>
      <c r="R171" s="278"/>
      <c r="S171" s="278">
        <f t="shared" si="666"/>
        <v>0</v>
      </c>
      <c r="T171" s="278"/>
      <c r="U171" s="278"/>
      <c r="V171" s="278">
        <f t="shared" si="668"/>
        <v>0</v>
      </c>
      <c r="W171" s="278"/>
      <c r="X171" s="278"/>
      <c r="Y171" s="278">
        <f t="shared" si="670"/>
        <v>0</v>
      </c>
      <c r="Z171" s="278"/>
      <c r="AA171" s="278"/>
      <c r="AB171" s="278">
        <f t="shared" si="672"/>
        <v>0</v>
      </c>
      <c r="AC171" s="278"/>
      <c r="AD171" s="278"/>
      <c r="AE171" s="278">
        <f t="shared" si="674"/>
        <v>0</v>
      </c>
      <c r="AF171" s="278"/>
      <c r="AG171" s="278"/>
      <c r="AH171" s="278">
        <f t="shared" si="676"/>
        <v>0</v>
      </c>
      <c r="AI171" s="278"/>
      <c r="AJ171" s="278"/>
      <c r="AK171" s="278">
        <f t="shared" si="678"/>
        <v>0</v>
      </c>
      <c r="AL171" s="278"/>
      <c r="AM171" s="278"/>
      <c r="AN171" s="278">
        <f t="shared" si="680"/>
        <v>0</v>
      </c>
      <c r="AO171" s="278"/>
      <c r="AP171" s="278"/>
      <c r="AQ171" s="278">
        <f t="shared" si="682"/>
        <v>0</v>
      </c>
      <c r="AR171" s="407"/>
    </row>
    <row r="172" spans="1:44" ht="45" customHeight="1">
      <c r="A172" s="358"/>
      <c r="B172" s="369"/>
      <c r="C172" s="372"/>
      <c r="D172" s="256" t="s">
        <v>2</v>
      </c>
      <c r="E172" s="278">
        <f t="shared" si="591"/>
        <v>0</v>
      </c>
      <c r="F172" s="278">
        <f t="shared" si="591"/>
        <v>0</v>
      </c>
      <c r="G172" s="278">
        <f t="shared" si="614"/>
        <v>0</v>
      </c>
      <c r="H172" s="278"/>
      <c r="I172" s="278"/>
      <c r="J172" s="278">
        <f t="shared" si="615"/>
        <v>0</v>
      </c>
      <c r="K172" s="278"/>
      <c r="L172" s="278"/>
      <c r="M172" s="278">
        <f t="shared" si="662"/>
        <v>0</v>
      </c>
      <c r="N172" s="278"/>
      <c r="O172" s="278"/>
      <c r="P172" s="278">
        <f t="shared" si="664"/>
        <v>0</v>
      </c>
      <c r="Q172" s="278"/>
      <c r="R172" s="278"/>
      <c r="S172" s="278">
        <f t="shared" si="666"/>
        <v>0</v>
      </c>
      <c r="T172" s="278"/>
      <c r="U172" s="278"/>
      <c r="V172" s="278">
        <f t="shared" si="668"/>
        <v>0</v>
      </c>
      <c r="W172" s="278"/>
      <c r="X172" s="278"/>
      <c r="Y172" s="278">
        <f t="shared" si="670"/>
        <v>0</v>
      </c>
      <c r="Z172" s="278"/>
      <c r="AA172" s="278"/>
      <c r="AB172" s="278">
        <f t="shared" si="672"/>
        <v>0</v>
      </c>
      <c r="AC172" s="278"/>
      <c r="AD172" s="278"/>
      <c r="AE172" s="278">
        <f t="shared" si="674"/>
        <v>0</v>
      </c>
      <c r="AF172" s="278"/>
      <c r="AG172" s="278"/>
      <c r="AH172" s="278">
        <f t="shared" si="676"/>
        <v>0</v>
      </c>
      <c r="AI172" s="278"/>
      <c r="AJ172" s="278"/>
      <c r="AK172" s="278">
        <f t="shared" si="678"/>
        <v>0</v>
      </c>
      <c r="AL172" s="278"/>
      <c r="AM172" s="278"/>
      <c r="AN172" s="278">
        <f t="shared" si="680"/>
        <v>0</v>
      </c>
      <c r="AO172" s="278"/>
      <c r="AP172" s="278"/>
      <c r="AQ172" s="278">
        <f t="shared" si="682"/>
        <v>0</v>
      </c>
      <c r="AR172" s="407"/>
    </row>
    <row r="173" spans="1:44" ht="45" customHeight="1">
      <c r="A173" s="358"/>
      <c r="B173" s="369"/>
      <c r="C173" s="372"/>
      <c r="D173" s="256" t="s">
        <v>43</v>
      </c>
      <c r="E173" s="278">
        <f t="shared" si="591"/>
        <v>1256.2574</v>
      </c>
      <c r="F173" s="278">
        <f t="shared" si="591"/>
        <v>1226.6102599999999</v>
      </c>
      <c r="G173" s="278">
        <f t="shared" si="614"/>
        <v>97.640042558157276</v>
      </c>
      <c r="H173" s="278"/>
      <c r="I173" s="278"/>
      <c r="J173" s="278">
        <f t="shared" si="615"/>
        <v>0</v>
      </c>
      <c r="K173" s="278"/>
      <c r="L173" s="278"/>
      <c r="M173" s="278">
        <f t="shared" si="662"/>
        <v>0</v>
      </c>
      <c r="N173" s="278"/>
      <c r="O173" s="278"/>
      <c r="P173" s="278">
        <f t="shared" si="664"/>
        <v>0</v>
      </c>
      <c r="Q173" s="278">
        <v>1226.6102599999999</v>
      </c>
      <c r="R173" s="278">
        <v>1226.6102599999999</v>
      </c>
      <c r="S173" s="278">
        <f t="shared" si="666"/>
        <v>100</v>
      </c>
      <c r="T173" s="278"/>
      <c r="U173" s="278"/>
      <c r="V173" s="278">
        <f t="shared" si="668"/>
        <v>0</v>
      </c>
      <c r="W173" s="278"/>
      <c r="X173" s="278"/>
      <c r="Y173" s="278">
        <f t="shared" si="670"/>
        <v>0</v>
      </c>
      <c r="Z173" s="278"/>
      <c r="AA173" s="278"/>
      <c r="AB173" s="278">
        <f t="shared" si="672"/>
        <v>0</v>
      </c>
      <c r="AC173" s="278"/>
      <c r="AD173" s="278"/>
      <c r="AE173" s="278">
        <f t="shared" si="674"/>
        <v>0</v>
      </c>
      <c r="AF173" s="278"/>
      <c r="AG173" s="278"/>
      <c r="AH173" s="278">
        <f t="shared" si="676"/>
        <v>0</v>
      </c>
      <c r="AI173" s="278"/>
      <c r="AJ173" s="278"/>
      <c r="AK173" s="278">
        <f t="shared" si="678"/>
        <v>0</v>
      </c>
      <c r="AL173" s="278"/>
      <c r="AM173" s="278"/>
      <c r="AN173" s="278">
        <f t="shared" si="680"/>
        <v>0</v>
      </c>
      <c r="AO173" s="278">
        <f>1463.7074-1226.61026-207.45</f>
        <v>29.647140000000093</v>
      </c>
      <c r="AP173" s="278"/>
      <c r="AQ173" s="278">
        <f t="shared" si="682"/>
        <v>0</v>
      </c>
      <c r="AR173" s="407"/>
    </row>
    <row r="174" spans="1:44" ht="45" customHeight="1">
      <c r="A174" s="358"/>
      <c r="B174" s="369"/>
      <c r="C174" s="372"/>
      <c r="D174" s="172" t="s">
        <v>263</v>
      </c>
      <c r="E174" s="278">
        <f t="shared" si="591"/>
        <v>0</v>
      </c>
      <c r="F174" s="278">
        <f t="shared" si="591"/>
        <v>0</v>
      </c>
      <c r="G174" s="278">
        <f t="shared" si="614"/>
        <v>0</v>
      </c>
      <c r="H174" s="278"/>
      <c r="I174" s="278"/>
      <c r="J174" s="278">
        <f t="shared" si="615"/>
        <v>0</v>
      </c>
      <c r="K174" s="278"/>
      <c r="L174" s="278"/>
      <c r="M174" s="278">
        <f t="shared" si="662"/>
        <v>0</v>
      </c>
      <c r="N174" s="278"/>
      <c r="O174" s="278"/>
      <c r="P174" s="278">
        <f t="shared" si="664"/>
        <v>0</v>
      </c>
      <c r="Q174" s="278"/>
      <c r="R174" s="278"/>
      <c r="S174" s="278">
        <f t="shared" si="666"/>
        <v>0</v>
      </c>
      <c r="T174" s="278"/>
      <c r="U174" s="278"/>
      <c r="V174" s="278">
        <f t="shared" si="668"/>
        <v>0</v>
      </c>
      <c r="W174" s="278"/>
      <c r="X174" s="278"/>
      <c r="Y174" s="278">
        <f t="shared" si="670"/>
        <v>0</v>
      </c>
      <c r="Z174" s="278"/>
      <c r="AA174" s="278"/>
      <c r="AB174" s="278">
        <f t="shared" si="672"/>
        <v>0</v>
      </c>
      <c r="AC174" s="278"/>
      <c r="AD174" s="278"/>
      <c r="AE174" s="278">
        <f t="shared" si="674"/>
        <v>0</v>
      </c>
      <c r="AF174" s="278"/>
      <c r="AG174" s="278"/>
      <c r="AH174" s="278">
        <f t="shared" si="676"/>
        <v>0</v>
      </c>
      <c r="AI174" s="278"/>
      <c r="AJ174" s="278"/>
      <c r="AK174" s="278">
        <f t="shared" si="678"/>
        <v>0</v>
      </c>
      <c r="AL174" s="278"/>
      <c r="AM174" s="278"/>
      <c r="AN174" s="278">
        <f t="shared" si="680"/>
        <v>0</v>
      </c>
      <c r="AO174" s="278"/>
      <c r="AP174" s="278"/>
      <c r="AQ174" s="278">
        <f t="shared" si="682"/>
        <v>0</v>
      </c>
      <c r="AR174" s="407"/>
    </row>
    <row r="175" spans="1:44" s="96" customFormat="1" ht="21" customHeight="1">
      <c r="A175" s="391" t="s">
        <v>265</v>
      </c>
      <c r="B175" s="392"/>
      <c r="C175" s="393"/>
      <c r="D175" s="190" t="s">
        <v>41</v>
      </c>
      <c r="E175" s="277">
        <f t="shared" si="591"/>
        <v>282167.92873000004</v>
      </c>
      <c r="F175" s="277">
        <f t="shared" si="591"/>
        <v>82736.676710000014</v>
      </c>
      <c r="G175" s="277">
        <f t="shared" si="614"/>
        <v>29.321786172647858</v>
      </c>
      <c r="H175" s="277">
        <f t="shared" ref="H175:I175" si="888">SUM(H176:H179)</f>
        <v>0</v>
      </c>
      <c r="I175" s="277">
        <f t="shared" si="888"/>
        <v>0</v>
      </c>
      <c r="J175" s="277">
        <f t="shared" si="615"/>
        <v>0</v>
      </c>
      <c r="K175" s="277">
        <f t="shared" ref="K175:L175" si="889">SUM(K176:K179)</f>
        <v>6674.3348000000005</v>
      </c>
      <c r="L175" s="277">
        <f t="shared" si="889"/>
        <v>6674.3348000000005</v>
      </c>
      <c r="M175" s="277">
        <f t="shared" si="662"/>
        <v>100</v>
      </c>
      <c r="N175" s="277">
        <f t="shared" ref="N175:O175" si="890">SUM(N176:N179)</f>
        <v>4403.8806500000001</v>
      </c>
      <c r="O175" s="277">
        <f t="shared" si="890"/>
        <v>4403.8806500000001</v>
      </c>
      <c r="P175" s="277">
        <f t="shared" si="664"/>
        <v>100</v>
      </c>
      <c r="Q175" s="277">
        <f t="shared" ref="Q175:R175" si="891">SUM(Q176:Q179)</f>
        <v>8664.9246600000006</v>
      </c>
      <c r="R175" s="277">
        <f t="shared" si="891"/>
        <v>8664.9246600000006</v>
      </c>
      <c r="S175" s="277">
        <f t="shared" si="666"/>
        <v>100</v>
      </c>
      <c r="T175" s="277">
        <f t="shared" ref="T175:U175" si="892">SUM(T176:T179)</f>
        <v>11236.3243</v>
      </c>
      <c r="U175" s="277">
        <f t="shared" si="892"/>
        <v>11236.3243</v>
      </c>
      <c r="V175" s="277">
        <f t="shared" si="668"/>
        <v>100</v>
      </c>
      <c r="W175" s="277">
        <f t="shared" ref="W175:X175" si="893">SUM(W176:W179)</f>
        <v>14654.0831</v>
      </c>
      <c r="X175" s="277">
        <f t="shared" si="893"/>
        <v>14654.0831</v>
      </c>
      <c r="Y175" s="277">
        <f t="shared" si="670"/>
        <v>100</v>
      </c>
      <c r="Z175" s="277">
        <f t="shared" ref="Z175:AA175" si="894">SUM(Z176:Z179)</f>
        <v>13057.7412</v>
      </c>
      <c r="AA175" s="277">
        <f t="shared" si="894"/>
        <v>13057.7412</v>
      </c>
      <c r="AB175" s="277">
        <f t="shared" si="672"/>
        <v>100</v>
      </c>
      <c r="AC175" s="277">
        <f t="shared" ref="AC175:AD175" si="895">SUM(AC176:AC179)</f>
        <v>11809.806999999999</v>
      </c>
      <c r="AD175" s="277">
        <f t="shared" si="895"/>
        <v>11809.803999999998</v>
      </c>
      <c r="AE175" s="277">
        <f t="shared" si="674"/>
        <v>99.999974597383329</v>
      </c>
      <c r="AF175" s="277">
        <f t="shared" ref="AF175:AG175" si="896">SUM(AF176:AF179)</f>
        <v>12235.584000000001</v>
      </c>
      <c r="AG175" s="277">
        <f t="shared" si="896"/>
        <v>12235.584000000001</v>
      </c>
      <c r="AH175" s="277">
        <f t="shared" si="676"/>
        <v>100</v>
      </c>
      <c r="AI175" s="277">
        <f t="shared" ref="AI175:AJ175" si="897">SUM(AI176:AI179)</f>
        <v>0</v>
      </c>
      <c r="AJ175" s="277">
        <f t="shared" si="897"/>
        <v>0</v>
      </c>
      <c r="AK175" s="277">
        <f t="shared" si="678"/>
        <v>0</v>
      </c>
      <c r="AL175" s="277">
        <f t="shared" ref="AL175:AM175" si="898">SUM(AL176:AL179)</f>
        <v>0</v>
      </c>
      <c r="AM175" s="277">
        <f t="shared" si="898"/>
        <v>0</v>
      </c>
      <c r="AN175" s="277">
        <f t="shared" si="680"/>
        <v>0</v>
      </c>
      <c r="AO175" s="277">
        <f t="shared" ref="AO175:AP175" si="899">SUM(AO176:AO179)</f>
        <v>199431.24902000005</v>
      </c>
      <c r="AP175" s="277">
        <f t="shared" si="899"/>
        <v>0</v>
      </c>
      <c r="AQ175" s="277">
        <f t="shared" si="682"/>
        <v>0</v>
      </c>
      <c r="AR175" s="362"/>
    </row>
    <row r="176" spans="1:44" ht="31.5">
      <c r="A176" s="394"/>
      <c r="B176" s="395"/>
      <c r="C176" s="396"/>
      <c r="D176" s="256" t="s">
        <v>37</v>
      </c>
      <c r="E176" s="278">
        <f t="shared" si="591"/>
        <v>7035</v>
      </c>
      <c r="F176" s="278">
        <f t="shared" si="591"/>
        <v>7035</v>
      </c>
      <c r="G176" s="278">
        <f t="shared" si="614"/>
        <v>100</v>
      </c>
      <c r="H176" s="278">
        <f>H156+H141+H131</f>
        <v>0</v>
      </c>
      <c r="I176" s="278">
        <f>I156+I141+I131</f>
        <v>0</v>
      </c>
      <c r="J176" s="278">
        <f t="shared" si="615"/>
        <v>0</v>
      </c>
      <c r="K176" s="278">
        <f t="shared" ref="K176:L176" si="900">K156+K141+K131</f>
        <v>0</v>
      </c>
      <c r="L176" s="278">
        <f t="shared" si="900"/>
        <v>0</v>
      </c>
      <c r="M176" s="278">
        <f t="shared" si="662"/>
        <v>0</v>
      </c>
      <c r="N176" s="278">
        <f t="shared" ref="N176:O176" si="901">N156+N141+N131</f>
        <v>0</v>
      </c>
      <c r="O176" s="278">
        <f t="shared" si="901"/>
        <v>0</v>
      </c>
      <c r="P176" s="278">
        <f t="shared" si="664"/>
        <v>0</v>
      </c>
      <c r="Q176" s="278">
        <f t="shared" ref="Q176:R176" si="902">Q156+Q141+Q131</f>
        <v>0</v>
      </c>
      <c r="R176" s="278">
        <f t="shared" si="902"/>
        <v>0</v>
      </c>
      <c r="S176" s="278">
        <f t="shared" si="666"/>
        <v>0</v>
      </c>
      <c r="T176" s="278">
        <f>T156+T141+T131</f>
        <v>3479.5448200000001</v>
      </c>
      <c r="U176" s="278">
        <f t="shared" ref="U176" si="903">U156+U141+U131</f>
        <v>3479.5448200000001</v>
      </c>
      <c r="V176" s="278">
        <f t="shared" si="668"/>
        <v>100</v>
      </c>
      <c r="W176" s="278">
        <f t="shared" ref="W176:X176" si="904">W156+W141+W131</f>
        <v>3196.9577600000002</v>
      </c>
      <c r="X176" s="278">
        <f t="shared" si="904"/>
        <v>3196.9577600000002</v>
      </c>
      <c r="Y176" s="278">
        <f t="shared" si="670"/>
        <v>100</v>
      </c>
      <c r="Z176" s="278">
        <f t="shared" ref="Z176:AA176" si="905">Z156+Z141+Z131</f>
        <v>358.49741999999998</v>
      </c>
      <c r="AA176" s="278">
        <f t="shared" si="905"/>
        <v>358.49741999999998</v>
      </c>
      <c r="AB176" s="278">
        <f t="shared" si="672"/>
        <v>100</v>
      </c>
      <c r="AC176" s="278">
        <f t="shared" ref="AC176:AD176" si="906">AC156+AC141+AC131</f>
        <v>0</v>
      </c>
      <c r="AD176" s="278">
        <f t="shared" si="906"/>
        <v>0</v>
      </c>
      <c r="AE176" s="278">
        <f t="shared" si="674"/>
        <v>0</v>
      </c>
      <c r="AF176" s="278">
        <f t="shared" ref="AF176:AG176" si="907">AF156+AF141+AF131</f>
        <v>0</v>
      </c>
      <c r="AG176" s="278">
        <f t="shared" si="907"/>
        <v>0</v>
      </c>
      <c r="AH176" s="278">
        <f t="shared" si="676"/>
        <v>0</v>
      </c>
      <c r="AI176" s="278">
        <f t="shared" ref="AI176:AJ176" si="908">AI156+AI141+AI131</f>
        <v>0</v>
      </c>
      <c r="AJ176" s="278">
        <f t="shared" si="908"/>
        <v>0</v>
      </c>
      <c r="AK176" s="278">
        <f t="shared" si="678"/>
        <v>0</v>
      </c>
      <c r="AL176" s="278">
        <f t="shared" ref="AL176:AM176" si="909">AL156+AL141+AL131</f>
        <v>0</v>
      </c>
      <c r="AM176" s="278">
        <f t="shared" si="909"/>
        <v>0</v>
      </c>
      <c r="AN176" s="278">
        <f t="shared" si="680"/>
        <v>0</v>
      </c>
      <c r="AO176" s="278">
        <f t="shared" ref="AO176:AP176" si="910">AO156+AO141+AO131</f>
        <v>0</v>
      </c>
      <c r="AP176" s="278">
        <f t="shared" si="910"/>
        <v>0</v>
      </c>
      <c r="AQ176" s="278">
        <f t="shared" si="682"/>
        <v>0</v>
      </c>
      <c r="AR176" s="363"/>
    </row>
    <row r="177" spans="1:44" ht="54" customHeight="1">
      <c r="A177" s="394"/>
      <c r="B177" s="395"/>
      <c r="C177" s="396"/>
      <c r="D177" s="256" t="s">
        <v>2</v>
      </c>
      <c r="E177" s="278">
        <f t="shared" si="591"/>
        <v>8598.4</v>
      </c>
      <c r="F177" s="278">
        <f t="shared" si="591"/>
        <v>8598.4</v>
      </c>
      <c r="G177" s="278">
        <f t="shared" si="614"/>
        <v>100</v>
      </c>
      <c r="H177" s="278">
        <f t="shared" ref="H177:I179" si="911">H157+H142+H132</f>
        <v>0</v>
      </c>
      <c r="I177" s="278">
        <f t="shared" si="911"/>
        <v>0</v>
      </c>
      <c r="J177" s="278">
        <f t="shared" si="615"/>
        <v>0</v>
      </c>
      <c r="K177" s="278">
        <f t="shared" ref="K177:L177" si="912">K157+K142+K132</f>
        <v>0</v>
      </c>
      <c r="L177" s="278">
        <f t="shared" si="912"/>
        <v>0</v>
      </c>
      <c r="M177" s="278">
        <f t="shared" si="662"/>
        <v>0</v>
      </c>
      <c r="N177" s="278">
        <f t="shared" ref="N177:O177" si="913">N157+N142+N132</f>
        <v>0</v>
      </c>
      <c r="O177" s="278">
        <f t="shared" si="913"/>
        <v>0</v>
      </c>
      <c r="P177" s="278">
        <f t="shared" si="664"/>
        <v>0</v>
      </c>
      <c r="Q177" s="278">
        <f t="shared" ref="Q177:R177" si="914">Q157+Q142+Q132</f>
        <v>0</v>
      </c>
      <c r="R177" s="278">
        <f t="shared" si="914"/>
        <v>0</v>
      </c>
      <c r="S177" s="278">
        <f t="shared" si="666"/>
        <v>0</v>
      </c>
      <c r="T177" s="278">
        <f t="shared" ref="T177:U177" si="915">T157+T142+T132</f>
        <v>4252.8099599999996</v>
      </c>
      <c r="U177" s="278">
        <f t="shared" si="915"/>
        <v>4252.8099599999996</v>
      </c>
      <c r="V177" s="278">
        <f t="shared" si="668"/>
        <v>100</v>
      </c>
      <c r="W177" s="278">
        <f t="shared" ref="W177:X177" si="916">W157+W142+W132</f>
        <v>3907.4231099999997</v>
      </c>
      <c r="X177" s="278">
        <f t="shared" si="916"/>
        <v>3907.4231099999997</v>
      </c>
      <c r="Y177" s="278">
        <f t="shared" si="670"/>
        <v>100</v>
      </c>
      <c r="Z177" s="278">
        <f t="shared" ref="Z177:AA177" si="917">Z157+Z142+Z132</f>
        <v>438.16692999999998</v>
      </c>
      <c r="AA177" s="278">
        <f t="shared" si="917"/>
        <v>438.16692999999998</v>
      </c>
      <c r="AB177" s="278">
        <f t="shared" si="672"/>
        <v>100</v>
      </c>
      <c r="AC177" s="278">
        <f t="shared" ref="AC177:AD177" si="918">AC157+AC142+AC132</f>
        <v>0</v>
      </c>
      <c r="AD177" s="278">
        <f t="shared" si="918"/>
        <v>0</v>
      </c>
      <c r="AE177" s="278">
        <f t="shared" si="674"/>
        <v>0</v>
      </c>
      <c r="AF177" s="278">
        <f t="shared" ref="AF177:AG177" si="919">AF157+AF142+AF132</f>
        <v>0</v>
      </c>
      <c r="AG177" s="278">
        <f t="shared" si="919"/>
        <v>0</v>
      </c>
      <c r="AH177" s="278">
        <f t="shared" si="676"/>
        <v>0</v>
      </c>
      <c r="AI177" s="278">
        <f t="shared" ref="AI177:AJ177" si="920">AI157+AI142+AI132</f>
        <v>0</v>
      </c>
      <c r="AJ177" s="278">
        <f t="shared" si="920"/>
        <v>0</v>
      </c>
      <c r="AK177" s="278">
        <f t="shared" si="678"/>
        <v>0</v>
      </c>
      <c r="AL177" s="278">
        <f t="shared" ref="AL177:AM177" si="921">AL157+AL142+AL132</f>
        <v>0</v>
      </c>
      <c r="AM177" s="278">
        <f t="shared" si="921"/>
        <v>0</v>
      </c>
      <c r="AN177" s="278">
        <f t="shared" si="680"/>
        <v>0</v>
      </c>
      <c r="AO177" s="278">
        <f t="shared" ref="AO177:AP177" si="922">AO157+AO142+AO132</f>
        <v>0</v>
      </c>
      <c r="AP177" s="278">
        <f t="shared" si="922"/>
        <v>0</v>
      </c>
      <c r="AQ177" s="278">
        <f t="shared" si="682"/>
        <v>0</v>
      </c>
      <c r="AR177" s="363"/>
    </row>
    <row r="178" spans="1:44" ht="21" customHeight="1">
      <c r="A178" s="394"/>
      <c r="B178" s="395"/>
      <c r="C178" s="396"/>
      <c r="D178" s="256" t="s">
        <v>43</v>
      </c>
      <c r="E178" s="278">
        <f>H178+K178+N178+Q178+T178+W178+Z178+AC178+AF178+AI178+AL178+AO178</f>
        <v>266534.52873000002</v>
      </c>
      <c r="F178" s="278">
        <f t="shared" si="591"/>
        <v>67103.276709999991</v>
      </c>
      <c r="G178" s="278">
        <f t="shared" si="614"/>
        <v>25.176204009941145</v>
      </c>
      <c r="H178" s="278">
        <f t="shared" si="911"/>
        <v>0</v>
      </c>
      <c r="I178" s="278">
        <f t="shared" si="911"/>
        <v>0</v>
      </c>
      <c r="J178" s="278">
        <f t="shared" si="615"/>
        <v>0</v>
      </c>
      <c r="K178" s="278">
        <f t="shared" ref="K178:L178" si="923">K158+K143+K133</f>
        <v>6674.3348000000005</v>
      </c>
      <c r="L178" s="278">
        <f t="shared" si="923"/>
        <v>6674.3348000000005</v>
      </c>
      <c r="M178" s="278">
        <f t="shared" si="662"/>
        <v>100</v>
      </c>
      <c r="N178" s="278">
        <f t="shared" ref="N178:O178" si="924">N158+N143+N133</f>
        <v>4403.8806500000001</v>
      </c>
      <c r="O178" s="278">
        <f t="shared" si="924"/>
        <v>4403.8806500000001</v>
      </c>
      <c r="P178" s="278">
        <f t="shared" si="664"/>
        <v>100</v>
      </c>
      <c r="Q178" s="278">
        <f t="shared" ref="Q178:R178" si="925">Q158+Q143+Q133</f>
        <v>8664.9246600000006</v>
      </c>
      <c r="R178" s="278">
        <f t="shared" si="925"/>
        <v>8664.9246600000006</v>
      </c>
      <c r="S178" s="278">
        <f t="shared" si="666"/>
        <v>100</v>
      </c>
      <c r="T178" s="278">
        <f t="shared" ref="T178:U178" si="926">T158+T143+T133</f>
        <v>3503.9695200000001</v>
      </c>
      <c r="U178" s="278">
        <f t="shared" si="926"/>
        <v>3503.9695200000001</v>
      </c>
      <c r="V178" s="278">
        <f t="shared" si="668"/>
        <v>100</v>
      </c>
      <c r="W178" s="278">
        <f t="shared" ref="W178:X178" si="927">W158+W143+W133</f>
        <v>7549.7022300000008</v>
      </c>
      <c r="X178" s="278">
        <f t="shared" si="927"/>
        <v>7549.7022300000008</v>
      </c>
      <c r="Y178" s="278">
        <f t="shared" si="670"/>
        <v>100</v>
      </c>
      <c r="Z178" s="278">
        <f t="shared" ref="Z178:AA178" si="928">Z158+Z143+Z133</f>
        <v>12261.076849999999</v>
      </c>
      <c r="AA178" s="278">
        <f t="shared" si="928"/>
        <v>12261.076849999999</v>
      </c>
      <c r="AB178" s="278">
        <f t="shared" si="672"/>
        <v>100</v>
      </c>
      <c r="AC178" s="278">
        <f t="shared" ref="AC178:AD178" si="929">AC158+AC143+AC133</f>
        <v>11809.806999999999</v>
      </c>
      <c r="AD178" s="278">
        <f t="shared" si="929"/>
        <v>11809.803999999998</v>
      </c>
      <c r="AE178" s="278">
        <f t="shared" si="674"/>
        <v>99.999974597383329</v>
      </c>
      <c r="AF178" s="278">
        <f t="shared" ref="AF178:AG178" si="930">AF158+AF143+AF133</f>
        <v>12235.584000000001</v>
      </c>
      <c r="AG178" s="278">
        <f t="shared" si="930"/>
        <v>12235.584000000001</v>
      </c>
      <c r="AH178" s="278">
        <f t="shared" si="676"/>
        <v>100</v>
      </c>
      <c r="AI178" s="278">
        <f t="shared" ref="AI178:AJ178" si="931">AI158+AI143+AI133</f>
        <v>0</v>
      </c>
      <c r="AJ178" s="278">
        <f t="shared" si="931"/>
        <v>0</v>
      </c>
      <c r="AK178" s="278">
        <f t="shared" si="678"/>
        <v>0</v>
      </c>
      <c r="AL178" s="278">
        <f t="shared" ref="AL178:AM178" si="932">AL158+AL143+AL133</f>
        <v>0</v>
      </c>
      <c r="AM178" s="278">
        <f t="shared" si="932"/>
        <v>0</v>
      </c>
      <c r="AN178" s="278">
        <f t="shared" si="680"/>
        <v>0</v>
      </c>
      <c r="AO178" s="278">
        <f t="shared" ref="AO178:AP178" si="933">AO158+AO143+AO133</f>
        <v>199431.24902000005</v>
      </c>
      <c r="AP178" s="278">
        <f t="shared" si="933"/>
        <v>0</v>
      </c>
      <c r="AQ178" s="278">
        <f t="shared" si="682"/>
        <v>0</v>
      </c>
      <c r="AR178" s="363"/>
    </row>
    <row r="179" spans="1:44" ht="28.9" customHeight="1">
      <c r="A179" s="397"/>
      <c r="B179" s="398"/>
      <c r="C179" s="399"/>
      <c r="D179" s="172" t="s">
        <v>263</v>
      </c>
      <c r="E179" s="278">
        <f t="shared" si="591"/>
        <v>0</v>
      </c>
      <c r="F179" s="278">
        <f t="shared" si="591"/>
        <v>0</v>
      </c>
      <c r="G179" s="278">
        <f t="shared" si="614"/>
        <v>0</v>
      </c>
      <c r="H179" s="278">
        <f t="shared" si="911"/>
        <v>0</v>
      </c>
      <c r="I179" s="278">
        <f t="shared" si="911"/>
        <v>0</v>
      </c>
      <c r="J179" s="278">
        <f t="shared" si="615"/>
        <v>0</v>
      </c>
      <c r="K179" s="278">
        <f t="shared" ref="K179:L179" si="934">K159+K144+K134</f>
        <v>0</v>
      </c>
      <c r="L179" s="278">
        <f t="shared" si="934"/>
        <v>0</v>
      </c>
      <c r="M179" s="278">
        <f t="shared" si="662"/>
        <v>0</v>
      </c>
      <c r="N179" s="278">
        <f t="shared" ref="N179:O179" si="935">N159+N144+N134</f>
        <v>0</v>
      </c>
      <c r="O179" s="278">
        <f t="shared" si="935"/>
        <v>0</v>
      </c>
      <c r="P179" s="278">
        <f t="shared" si="664"/>
        <v>0</v>
      </c>
      <c r="Q179" s="278">
        <f t="shared" ref="Q179:R179" si="936">Q159+Q144+Q134</f>
        <v>0</v>
      </c>
      <c r="R179" s="278">
        <f t="shared" si="936"/>
        <v>0</v>
      </c>
      <c r="S179" s="278">
        <f t="shared" si="666"/>
        <v>0</v>
      </c>
      <c r="T179" s="278">
        <f t="shared" ref="T179:U179" si="937">T159+T144+T134</f>
        <v>0</v>
      </c>
      <c r="U179" s="278">
        <f t="shared" si="937"/>
        <v>0</v>
      </c>
      <c r="V179" s="278">
        <f t="shared" si="668"/>
        <v>0</v>
      </c>
      <c r="W179" s="278">
        <f t="shared" ref="W179:X179" si="938">W159+W144+W134</f>
        <v>0</v>
      </c>
      <c r="X179" s="278">
        <f t="shared" si="938"/>
        <v>0</v>
      </c>
      <c r="Y179" s="278">
        <f t="shared" si="670"/>
        <v>0</v>
      </c>
      <c r="Z179" s="278">
        <f t="shared" ref="Z179:AA179" si="939">Z159+Z144+Z134</f>
        <v>0</v>
      </c>
      <c r="AA179" s="278">
        <f t="shared" si="939"/>
        <v>0</v>
      </c>
      <c r="AB179" s="278">
        <f t="shared" si="672"/>
        <v>0</v>
      </c>
      <c r="AC179" s="278">
        <f t="shared" ref="AC179:AD179" si="940">AC159+AC144+AC134</f>
        <v>0</v>
      </c>
      <c r="AD179" s="278">
        <f t="shared" si="940"/>
        <v>0</v>
      </c>
      <c r="AE179" s="278">
        <f t="shared" si="674"/>
        <v>0</v>
      </c>
      <c r="AF179" s="278">
        <f t="shared" ref="AF179:AG179" si="941">AF159+AF144+AF134</f>
        <v>0</v>
      </c>
      <c r="AG179" s="278">
        <f t="shared" si="941"/>
        <v>0</v>
      </c>
      <c r="AH179" s="278">
        <f t="shared" si="676"/>
        <v>0</v>
      </c>
      <c r="AI179" s="278">
        <f t="shared" ref="AI179:AJ179" si="942">AI159+AI144+AI134</f>
        <v>0</v>
      </c>
      <c r="AJ179" s="278">
        <f t="shared" si="942"/>
        <v>0</v>
      </c>
      <c r="AK179" s="278">
        <f t="shared" si="678"/>
        <v>0</v>
      </c>
      <c r="AL179" s="278">
        <f t="shared" ref="AL179:AM179" si="943">AL159+AL144+AL134</f>
        <v>0</v>
      </c>
      <c r="AM179" s="278">
        <f t="shared" si="943"/>
        <v>0</v>
      </c>
      <c r="AN179" s="278">
        <f t="shared" si="680"/>
        <v>0</v>
      </c>
      <c r="AO179" s="278">
        <f t="shared" ref="AO179:AP179" si="944">AO159+AO144+AO134</f>
        <v>0</v>
      </c>
      <c r="AP179" s="278">
        <f t="shared" si="944"/>
        <v>0</v>
      </c>
      <c r="AQ179" s="278">
        <f t="shared" si="682"/>
        <v>0</v>
      </c>
      <c r="AR179" s="363"/>
    </row>
    <row r="180" spans="1:44" ht="20.25" customHeight="1">
      <c r="A180" s="401" t="s">
        <v>327</v>
      </c>
      <c r="B180" s="401"/>
      <c r="C180" s="401"/>
      <c r="D180" s="401"/>
      <c r="E180" s="401"/>
      <c r="F180" s="401"/>
      <c r="G180" s="401"/>
      <c r="H180" s="401"/>
      <c r="I180" s="401"/>
      <c r="J180" s="401"/>
      <c r="K180" s="401"/>
      <c r="L180" s="401"/>
      <c r="M180" s="401"/>
      <c r="N180" s="401"/>
      <c r="O180" s="401"/>
      <c r="P180" s="401"/>
      <c r="Q180" s="401"/>
      <c r="R180" s="401"/>
      <c r="S180" s="401"/>
      <c r="T180" s="401"/>
      <c r="U180" s="401"/>
      <c r="V180" s="401"/>
      <c r="W180" s="401"/>
      <c r="X180" s="401"/>
      <c r="Y180" s="401"/>
      <c r="Z180" s="401"/>
      <c r="AA180" s="401"/>
      <c r="AB180" s="401"/>
      <c r="AC180" s="401"/>
      <c r="AD180" s="401"/>
      <c r="AE180" s="401"/>
      <c r="AF180" s="401"/>
      <c r="AG180" s="401"/>
      <c r="AH180" s="401"/>
      <c r="AI180" s="401"/>
      <c r="AJ180" s="401"/>
      <c r="AK180" s="401"/>
      <c r="AL180" s="401"/>
      <c r="AM180" s="401"/>
      <c r="AN180" s="401"/>
      <c r="AO180" s="401"/>
      <c r="AP180" s="401"/>
      <c r="AQ180" s="401"/>
      <c r="AR180" s="401"/>
    </row>
    <row r="181" spans="1:44" s="96" customFormat="1" ht="43.15" customHeight="1">
      <c r="A181" s="464" t="s">
        <v>314</v>
      </c>
      <c r="B181" s="465" t="s">
        <v>351</v>
      </c>
      <c r="C181" s="373" t="s">
        <v>447</v>
      </c>
      <c r="D181" s="194" t="s">
        <v>41</v>
      </c>
      <c r="E181" s="195">
        <f>H181+K181+N181+Q181+T181+W181+Z181+AC181+AF181+AI181+AL181+AO181</f>
        <v>77383.351639999993</v>
      </c>
      <c r="F181" s="195">
        <f>I181+L181+O181+R181+U181+X181+AA181+AD181+AG181+AJ181+AM181+AP181</f>
        <v>21519.266039999999</v>
      </c>
      <c r="G181" s="199">
        <f>IF(F181,F181/E181*100,0)</f>
        <v>27.808650806585817</v>
      </c>
      <c r="H181" s="195">
        <f>SUM(H182:H185)</f>
        <v>0</v>
      </c>
      <c r="I181" s="195">
        <f>SUM(I182:I185)</f>
        <v>0</v>
      </c>
      <c r="J181" s="196">
        <f>IF(I181,I181/H181*100,0)</f>
        <v>0</v>
      </c>
      <c r="K181" s="195">
        <f t="shared" ref="K181:L181" si="945">SUM(K182:K185)</f>
        <v>0</v>
      </c>
      <c r="L181" s="195">
        <f t="shared" si="945"/>
        <v>0</v>
      </c>
      <c r="M181" s="196">
        <f t="shared" ref="M181:M185" si="946">IF(L181,L181/K181*100,0)</f>
        <v>0</v>
      </c>
      <c r="N181" s="195">
        <f t="shared" ref="N181:O181" si="947">SUM(N182:N185)</f>
        <v>8782.8410000000003</v>
      </c>
      <c r="O181" s="195">
        <f t="shared" si="947"/>
        <v>8782.8410000000003</v>
      </c>
      <c r="P181" s="196">
        <f t="shared" ref="P181:P185" si="948">IF(O181,O181/N181*100,0)</f>
        <v>100</v>
      </c>
      <c r="Q181" s="195">
        <f t="shared" ref="Q181:R181" si="949">SUM(Q182:Q185)</f>
        <v>1434.4729</v>
      </c>
      <c r="R181" s="195">
        <f t="shared" si="949"/>
        <v>1434.4729</v>
      </c>
      <c r="S181" s="196">
        <f t="shared" ref="S181:S185" si="950">IF(R181,R181/Q181*100,0)</f>
        <v>100</v>
      </c>
      <c r="T181" s="195">
        <f t="shared" ref="T181:U181" si="951">SUM(T182:T185)</f>
        <v>2790.8409999999999</v>
      </c>
      <c r="U181" s="195">
        <f t="shared" si="951"/>
        <v>2790.8409999999999</v>
      </c>
      <c r="V181" s="196">
        <f t="shared" ref="V181:V185" si="952">IF(U181,U181/T181*100,0)</f>
        <v>100</v>
      </c>
      <c r="W181" s="195">
        <f t="shared" ref="W181:X181" si="953">SUM(W182:W185)</f>
        <v>3266.6604400000001</v>
      </c>
      <c r="X181" s="195">
        <f t="shared" si="953"/>
        <v>3266.6604400000001</v>
      </c>
      <c r="Y181" s="196">
        <f t="shared" ref="Y181:Y185" si="954">IF(X181,X181/W181*100,0)</f>
        <v>100</v>
      </c>
      <c r="Z181" s="195">
        <f t="shared" ref="Z181:AA181" si="955">SUM(Z182:Z185)</f>
        <v>6053.1854700000004</v>
      </c>
      <c r="AA181" s="195">
        <f t="shared" si="955"/>
        <v>4006.3507</v>
      </c>
      <c r="AB181" s="196">
        <f t="shared" ref="AB181:AB185" si="956">IF(AA181,AA181/Z181*100,0)</f>
        <v>66.185824304504578</v>
      </c>
      <c r="AC181" s="195">
        <f t="shared" ref="AC181:AD181" si="957">SUM(AC182:AC185)</f>
        <v>1223.0999999999999</v>
      </c>
      <c r="AD181" s="195">
        <f t="shared" si="957"/>
        <v>1223.0999999999999</v>
      </c>
      <c r="AE181" s="196">
        <f t="shared" ref="AE181:AE185" si="958">IF(AD181,AD181/AC181*100,0)</f>
        <v>100</v>
      </c>
      <c r="AF181" s="195">
        <f t="shared" ref="AF181:AG181" si="959">SUM(AF182:AF185)</f>
        <v>15</v>
      </c>
      <c r="AG181" s="195">
        <f t="shared" si="959"/>
        <v>15</v>
      </c>
      <c r="AH181" s="196">
        <f t="shared" ref="AH181:AH185" si="960">IF(AG181,AG181/AF181*100,0)</f>
        <v>100</v>
      </c>
      <c r="AI181" s="195">
        <f t="shared" ref="AI181:AJ181" si="961">SUM(AI182:AI185)</f>
        <v>4256.3519999999999</v>
      </c>
      <c r="AJ181" s="195">
        <f t="shared" si="961"/>
        <v>0</v>
      </c>
      <c r="AK181" s="196">
        <f t="shared" ref="AK181:AK185" si="962">IF(AJ181,AJ181/AI181*100,0)</f>
        <v>0</v>
      </c>
      <c r="AL181" s="195">
        <f t="shared" ref="AL181:AM181" si="963">SUM(AL182:AL185)</f>
        <v>0</v>
      </c>
      <c r="AM181" s="195">
        <f t="shared" si="963"/>
        <v>0</v>
      </c>
      <c r="AN181" s="196">
        <f t="shared" ref="AN181:AN185" si="964">IF(AM181,AM181/AL181*100,0)</f>
        <v>0</v>
      </c>
      <c r="AO181" s="195">
        <f t="shared" ref="AO181:AP181" si="965">SUM(AO182:AO185)</f>
        <v>49560.898829999998</v>
      </c>
      <c r="AP181" s="195">
        <f t="shared" si="965"/>
        <v>0</v>
      </c>
      <c r="AQ181" s="196">
        <f t="shared" ref="AQ181:AQ185" si="966">IF(AP181,AP181/AO181*100,0)</f>
        <v>0</v>
      </c>
      <c r="AR181" s="456"/>
    </row>
    <row r="182" spans="1:44" ht="43.15" customHeight="1">
      <c r="A182" s="402"/>
      <c r="B182" s="400"/>
      <c r="C182" s="360"/>
      <c r="D182" s="191" t="s">
        <v>37</v>
      </c>
      <c r="E182" s="197">
        <f t="shared" ref="E182:E185" si="967">H182+K182+N182+Q182+T182+W182+Z182+AC182+AF182+AI182+AL182+AO182</f>
        <v>0</v>
      </c>
      <c r="F182" s="197">
        <f t="shared" ref="F182:F185" si="968">I182+L182+O182+R182+U182+X182+AA182+AD182+AG182+AJ182+AM182+AP182</f>
        <v>0</v>
      </c>
      <c r="G182" s="200">
        <f t="shared" ref="G182:G185" si="969">IF(F182,F182/E182*100,0)</f>
        <v>0</v>
      </c>
      <c r="H182" s="197">
        <f>H187+H192+H197+H202</f>
        <v>0</v>
      </c>
      <c r="I182" s="197">
        <f>I187+I192+I197+I202</f>
        <v>0</v>
      </c>
      <c r="J182" s="198">
        <f t="shared" ref="J182:J185" si="970">IF(I182,I182/H182*100,0)</f>
        <v>0</v>
      </c>
      <c r="K182" s="197">
        <f t="shared" ref="K182:L182" si="971">K187+K192+K197+K202</f>
        <v>0</v>
      </c>
      <c r="L182" s="197">
        <f t="shared" si="971"/>
        <v>0</v>
      </c>
      <c r="M182" s="198">
        <f t="shared" si="946"/>
        <v>0</v>
      </c>
      <c r="N182" s="197">
        <f t="shared" ref="N182:O182" si="972">N187+N192+N197+N202</f>
        <v>0</v>
      </c>
      <c r="O182" s="197">
        <f t="shared" si="972"/>
        <v>0</v>
      </c>
      <c r="P182" s="198">
        <f t="shared" si="948"/>
        <v>0</v>
      </c>
      <c r="Q182" s="197">
        <f t="shared" ref="Q182:R182" si="973">Q187+Q192+Q197+Q202</f>
        <v>0</v>
      </c>
      <c r="R182" s="197">
        <f t="shared" si="973"/>
        <v>0</v>
      </c>
      <c r="S182" s="198">
        <f t="shared" si="950"/>
        <v>0</v>
      </c>
      <c r="T182" s="197">
        <f t="shared" ref="T182:U182" si="974">T187+T192+T197+T202</f>
        <v>0</v>
      </c>
      <c r="U182" s="197">
        <f t="shared" si="974"/>
        <v>0</v>
      </c>
      <c r="V182" s="198">
        <f t="shared" si="952"/>
        <v>0</v>
      </c>
      <c r="W182" s="197">
        <f t="shared" ref="W182:X182" si="975">W187+W192+W197+W202</f>
        <v>0</v>
      </c>
      <c r="X182" s="197">
        <f t="shared" si="975"/>
        <v>0</v>
      </c>
      <c r="Y182" s="198">
        <f t="shared" si="954"/>
        <v>0</v>
      </c>
      <c r="Z182" s="197">
        <f t="shared" ref="Z182:AA182" si="976">Z187+Z192+Z197+Z202</f>
        <v>0</v>
      </c>
      <c r="AA182" s="197">
        <f t="shared" si="976"/>
        <v>0</v>
      </c>
      <c r="AB182" s="198">
        <f t="shared" si="956"/>
        <v>0</v>
      </c>
      <c r="AC182" s="197">
        <f t="shared" ref="AC182:AD182" si="977">AC187+AC192+AC197+AC202</f>
        <v>0</v>
      </c>
      <c r="AD182" s="197">
        <f t="shared" si="977"/>
        <v>0</v>
      </c>
      <c r="AE182" s="198">
        <f t="shared" si="958"/>
        <v>0</v>
      </c>
      <c r="AF182" s="197">
        <f t="shared" ref="AF182:AG182" si="978">AF187+AF192+AF197+AF202</f>
        <v>0</v>
      </c>
      <c r="AG182" s="197">
        <f t="shared" si="978"/>
        <v>0</v>
      </c>
      <c r="AH182" s="198">
        <f t="shared" si="960"/>
        <v>0</v>
      </c>
      <c r="AI182" s="197">
        <f t="shared" ref="AI182:AJ182" si="979">AI187+AI192+AI197+AI202</f>
        <v>0</v>
      </c>
      <c r="AJ182" s="197">
        <f t="shared" si="979"/>
        <v>0</v>
      </c>
      <c r="AK182" s="198">
        <f t="shared" si="962"/>
        <v>0</v>
      </c>
      <c r="AL182" s="197">
        <f t="shared" ref="AL182:AM182" si="980">AL187+AL192+AL197+AL202</f>
        <v>0</v>
      </c>
      <c r="AM182" s="197">
        <f t="shared" si="980"/>
        <v>0</v>
      </c>
      <c r="AN182" s="198">
        <f t="shared" si="964"/>
        <v>0</v>
      </c>
      <c r="AO182" s="197">
        <f t="shared" ref="AO182:AP182" si="981">AO187+AO192+AO197+AO202</f>
        <v>0</v>
      </c>
      <c r="AP182" s="197">
        <f t="shared" si="981"/>
        <v>0</v>
      </c>
      <c r="AQ182" s="198">
        <f t="shared" si="966"/>
        <v>0</v>
      </c>
      <c r="AR182" s="456"/>
    </row>
    <row r="183" spans="1:44" ht="43.15" customHeight="1">
      <c r="A183" s="402"/>
      <c r="B183" s="400"/>
      <c r="C183" s="360"/>
      <c r="D183" s="191" t="s">
        <v>2</v>
      </c>
      <c r="E183" s="197">
        <f t="shared" si="967"/>
        <v>0</v>
      </c>
      <c r="F183" s="197">
        <f t="shared" si="968"/>
        <v>0</v>
      </c>
      <c r="G183" s="200">
        <f t="shared" si="969"/>
        <v>0</v>
      </c>
      <c r="H183" s="197">
        <f t="shared" ref="H183:I185" si="982">H188+H193+H198+H203</f>
        <v>0</v>
      </c>
      <c r="I183" s="197">
        <f t="shared" si="982"/>
        <v>0</v>
      </c>
      <c r="J183" s="198">
        <f t="shared" si="970"/>
        <v>0</v>
      </c>
      <c r="K183" s="197">
        <f t="shared" ref="K183:L183" si="983">K188+K193+K198+K203</f>
        <v>0</v>
      </c>
      <c r="L183" s="197">
        <f t="shared" si="983"/>
        <v>0</v>
      </c>
      <c r="M183" s="198">
        <f t="shared" si="946"/>
        <v>0</v>
      </c>
      <c r="N183" s="197">
        <f t="shared" ref="N183:O183" si="984">N188+N193+N198+N203</f>
        <v>0</v>
      </c>
      <c r="O183" s="197">
        <f t="shared" si="984"/>
        <v>0</v>
      </c>
      <c r="P183" s="198">
        <f t="shared" si="948"/>
        <v>0</v>
      </c>
      <c r="Q183" s="197">
        <f t="shared" ref="Q183:R183" si="985">Q188+Q193+Q198+Q203</f>
        <v>0</v>
      </c>
      <c r="R183" s="197">
        <f t="shared" si="985"/>
        <v>0</v>
      </c>
      <c r="S183" s="198">
        <f t="shared" si="950"/>
        <v>0</v>
      </c>
      <c r="T183" s="197">
        <f t="shared" ref="T183:U183" si="986">T188+T193+T198+T203</f>
        <v>0</v>
      </c>
      <c r="U183" s="197">
        <f t="shared" si="986"/>
        <v>0</v>
      </c>
      <c r="V183" s="198">
        <f t="shared" si="952"/>
        <v>0</v>
      </c>
      <c r="W183" s="197">
        <f t="shared" ref="W183:X183" si="987">W188+W193+W198+W203</f>
        <v>0</v>
      </c>
      <c r="X183" s="197">
        <f t="shared" si="987"/>
        <v>0</v>
      </c>
      <c r="Y183" s="198">
        <f t="shared" si="954"/>
        <v>0</v>
      </c>
      <c r="Z183" s="197">
        <f t="shared" ref="Z183:AA183" si="988">Z188+Z193+Z198+Z203</f>
        <v>0</v>
      </c>
      <c r="AA183" s="197">
        <f t="shared" si="988"/>
        <v>0</v>
      </c>
      <c r="AB183" s="198">
        <f t="shared" si="956"/>
        <v>0</v>
      </c>
      <c r="AC183" s="197">
        <f t="shared" ref="AC183:AD183" si="989">AC188+AC193+AC198+AC203</f>
        <v>0</v>
      </c>
      <c r="AD183" s="197">
        <f t="shared" si="989"/>
        <v>0</v>
      </c>
      <c r="AE183" s="198">
        <f t="shared" si="958"/>
        <v>0</v>
      </c>
      <c r="AF183" s="197">
        <f t="shared" ref="AF183:AG183" si="990">AF188+AF193+AF198+AF203</f>
        <v>0</v>
      </c>
      <c r="AG183" s="197">
        <f t="shared" si="990"/>
        <v>0</v>
      </c>
      <c r="AH183" s="198">
        <f t="shared" si="960"/>
        <v>0</v>
      </c>
      <c r="AI183" s="197">
        <f t="shared" ref="AI183:AJ183" si="991">AI188+AI193+AI198+AI203</f>
        <v>0</v>
      </c>
      <c r="AJ183" s="197">
        <f t="shared" si="991"/>
        <v>0</v>
      </c>
      <c r="AK183" s="198">
        <f t="shared" si="962"/>
        <v>0</v>
      </c>
      <c r="AL183" s="197">
        <f t="shared" ref="AL183:AM183" si="992">AL188+AL193+AL198+AL203</f>
        <v>0</v>
      </c>
      <c r="AM183" s="197">
        <f t="shared" si="992"/>
        <v>0</v>
      </c>
      <c r="AN183" s="198">
        <f t="shared" si="964"/>
        <v>0</v>
      </c>
      <c r="AO183" s="197">
        <f t="shared" ref="AO183:AP183" si="993">AO188+AO193+AO198+AO203</f>
        <v>0</v>
      </c>
      <c r="AP183" s="197">
        <f t="shared" si="993"/>
        <v>0</v>
      </c>
      <c r="AQ183" s="198">
        <f t="shared" si="966"/>
        <v>0</v>
      </c>
      <c r="AR183" s="456"/>
    </row>
    <row r="184" spans="1:44" ht="43.15" customHeight="1">
      <c r="A184" s="402"/>
      <c r="B184" s="400"/>
      <c r="C184" s="360"/>
      <c r="D184" s="297" t="s">
        <v>43</v>
      </c>
      <c r="E184" s="197">
        <f t="shared" si="967"/>
        <v>77383.351639999993</v>
      </c>
      <c r="F184" s="197">
        <f t="shared" si="968"/>
        <v>21519.266039999999</v>
      </c>
      <c r="G184" s="200">
        <f t="shared" si="969"/>
        <v>27.808650806585817</v>
      </c>
      <c r="H184" s="197">
        <f t="shared" si="982"/>
        <v>0</v>
      </c>
      <c r="I184" s="197">
        <f t="shared" si="982"/>
        <v>0</v>
      </c>
      <c r="J184" s="198">
        <f t="shared" si="970"/>
        <v>0</v>
      </c>
      <c r="K184" s="197">
        <f t="shared" ref="K184:L184" si="994">K189+K194+K199+K204</f>
        <v>0</v>
      </c>
      <c r="L184" s="197">
        <f t="shared" si="994"/>
        <v>0</v>
      </c>
      <c r="M184" s="198">
        <f t="shared" si="946"/>
        <v>0</v>
      </c>
      <c r="N184" s="197">
        <f t="shared" ref="N184:O184" si="995">N189+N194+N199+N204</f>
        <v>8782.8410000000003</v>
      </c>
      <c r="O184" s="197">
        <f t="shared" si="995"/>
        <v>8782.8410000000003</v>
      </c>
      <c r="P184" s="198">
        <f t="shared" si="948"/>
        <v>100</v>
      </c>
      <c r="Q184" s="197">
        <f t="shared" ref="Q184:R184" si="996">Q189+Q194+Q199+Q204</f>
        <v>1434.4729</v>
      </c>
      <c r="R184" s="197">
        <f t="shared" si="996"/>
        <v>1434.4729</v>
      </c>
      <c r="S184" s="198">
        <f t="shared" si="950"/>
        <v>100</v>
      </c>
      <c r="T184" s="197">
        <f t="shared" ref="T184:U184" si="997">T189+T194+T199+T204</f>
        <v>2790.8409999999999</v>
      </c>
      <c r="U184" s="197">
        <f t="shared" si="997"/>
        <v>2790.8409999999999</v>
      </c>
      <c r="V184" s="198">
        <f t="shared" si="952"/>
        <v>100</v>
      </c>
      <c r="W184" s="197">
        <f t="shared" ref="W184:X184" si="998">W189+W194+W199+W204</f>
        <v>3266.6604400000001</v>
      </c>
      <c r="X184" s="197">
        <f t="shared" si="998"/>
        <v>3266.6604400000001</v>
      </c>
      <c r="Y184" s="198">
        <f t="shared" si="954"/>
        <v>100</v>
      </c>
      <c r="Z184" s="197">
        <f t="shared" ref="Z184:AA184" si="999">Z189+Z194+Z199+Z204</f>
        <v>6053.1854700000004</v>
      </c>
      <c r="AA184" s="197">
        <f t="shared" si="999"/>
        <v>4006.3507</v>
      </c>
      <c r="AB184" s="198">
        <f t="shared" si="956"/>
        <v>66.185824304504578</v>
      </c>
      <c r="AC184" s="197">
        <f t="shared" ref="AC184:AD184" si="1000">AC189+AC194+AC199+AC204</f>
        <v>1223.0999999999999</v>
      </c>
      <c r="AD184" s="197">
        <f t="shared" si="1000"/>
        <v>1223.0999999999999</v>
      </c>
      <c r="AE184" s="198">
        <f t="shared" si="958"/>
        <v>100</v>
      </c>
      <c r="AF184" s="197">
        <f t="shared" ref="AF184:AG184" si="1001">AF189+AF194+AF199+AF204</f>
        <v>15</v>
      </c>
      <c r="AG184" s="197">
        <f t="shared" si="1001"/>
        <v>15</v>
      </c>
      <c r="AH184" s="198">
        <f t="shared" si="960"/>
        <v>100</v>
      </c>
      <c r="AI184" s="197">
        <f t="shared" ref="AI184:AJ184" si="1002">AI189+AI194+AI199+AI204</f>
        <v>4256.3519999999999</v>
      </c>
      <c r="AJ184" s="197">
        <f t="shared" si="1002"/>
        <v>0</v>
      </c>
      <c r="AK184" s="198">
        <f t="shared" si="962"/>
        <v>0</v>
      </c>
      <c r="AL184" s="197">
        <f t="shared" ref="AL184:AM184" si="1003">AL189+AL194+AL199+AL204</f>
        <v>0</v>
      </c>
      <c r="AM184" s="197">
        <f t="shared" si="1003"/>
        <v>0</v>
      </c>
      <c r="AN184" s="198">
        <f t="shared" si="964"/>
        <v>0</v>
      </c>
      <c r="AO184" s="197">
        <f t="shared" ref="AO184:AP184" si="1004">AO189+AO194+AO199+AO204</f>
        <v>49560.898829999998</v>
      </c>
      <c r="AP184" s="197">
        <f t="shared" si="1004"/>
        <v>0</v>
      </c>
      <c r="AQ184" s="198">
        <f t="shared" si="966"/>
        <v>0</v>
      </c>
      <c r="AR184" s="456"/>
    </row>
    <row r="185" spans="1:44" ht="43.15" customHeight="1">
      <c r="A185" s="402"/>
      <c r="B185" s="400"/>
      <c r="C185" s="360"/>
      <c r="D185" s="192" t="s">
        <v>263</v>
      </c>
      <c r="E185" s="197">
        <f t="shared" si="967"/>
        <v>0</v>
      </c>
      <c r="F185" s="197">
        <f t="shared" si="968"/>
        <v>0</v>
      </c>
      <c r="G185" s="200">
        <f t="shared" si="969"/>
        <v>0</v>
      </c>
      <c r="H185" s="197">
        <f t="shared" si="982"/>
        <v>0</v>
      </c>
      <c r="I185" s="197">
        <f t="shared" si="982"/>
        <v>0</v>
      </c>
      <c r="J185" s="198">
        <f t="shared" si="970"/>
        <v>0</v>
      </c>
      <c r="K185" s="197">
        <f t="shared" ref="K185:L185" si="1005">K190+K195+K200+K205</f>
        <v>0</v>
      </c>
      <c r="L185" s="197">
        <f t="shared" si="1005"/>
        <v>0</v>
      </c>
      <c r="M185" s="198">
        <f t="shared" si="946"/>
        <v>0</v>
      </c>
      <c r="N185" s="197">
        <f t="shared" ref="N185:O185" si="1006">N190+N195+N200+N205</f>
        <v>0</v>
      </c>
      <c r="O185" s="197">
        <f t="shared" si="1006"/>
        <v>0</v>
      </c>
      <c r="P185" s="198">
        <f t="shared" si="948"/>
        <v>0</v>
      </c>
      <c r="Q185" s="197">
        <f t="shared" ref="Q185:R185" si="1007">Q190+Q195+Q200+Q205</f>
        <v>0</v>
      </c>
      <c r="R185" s="197">
        <f t="shared" si="1007"/>
        <v>0</v>
      </c>
      <c r="S185" s="198">
        <f t="shared" si="950"/>
        <v>0</v>
      </c>
      <c r="T185" s="197">
        <f t="shared" ref="T185:U185" si="1008">T190+T195+T200+T205</f>
        <v>0</v>
      </c>
      <c r="U185" s="197">
        <f t="shared" si="1008"/>
        <v>0</v>
      </c>
      <c r="V185" s="198">
        <f t="shared" si="952"/>
        <v>0</v>
      </c>
      <c r="W185" s="197">
        <f t="shared" ref="W185:X185" si="1009">W190+W195+W200+W205</f>
        <v>0</v>
      </c>
      <c r="X185" s="197">
        <f t="shared" si="1009"/>
        <v>0</v>
      </c>
      <c r="Y185" s="198">
        <f t="shared" si="954"/>
        <v>0</v>
      </c>
      <c r="Z185" s="197">
        <f t="shared" ref="Z185:AA185" si="1010">Z190+Z195+Z200+Z205</f>
        <v>0</v>
      </c>
      <c r="AA185" s="197">
        <f t="shared" si="1010"/>
        <v>0</v>
      </c>
      <c r="AB185" s="198">
        <f t="shared" si="956"/>
        <v>0</v>
      </c>
      <c r="AC185" s="197">
        <f t="shared" ref="AC185:AD185" si="1011">AC190+AC195+AC200+AC205</f>
        <v>0</v>
      </c>
      <c r="AD185" s="197">
        <f t="shared" si="1011"/>
        <v>0</v>
      </c>
      <c r="AE185" s="198">
        <f t="shared" si="958"/>
        <v>0</v>
      </c>
      <c r="AF185" s="197">
        <f t="shared" ref="AF185:AG185" si="1012">AF190+AF195+AF200+AF205</f>
        <v>0</v>
      </c>
      <c r="AG185" s="197">
        <f t="shared" si="1012"/>
        <v>0</v>
      </c>
      <c r="AH185" s="198">
        <f t="shared" si="960"/>
        <v>0</v>
      </c>
      <c r="AI185" s="197">
        <f t="shared" ref="AI185:AJ185" si="1013">AI190+AI195+AI200+AI205</f>
        <v>0</v>
      </c>
      <c r="AJ185" s="197">
        <f t="shared" si="1013"/>
        <v>0</v>
      </c>
      <c r="AK185" s="198">
        <f t="shared" si="962"/>
        <v>0</v>
      </c>
      <c r="AL185" s="197">
        <f t="shared" ref="AL185:AM185" si="1014">AL190+AL195+AL200+AL205</f>
        <v>0</v>
      </c>
      <c r="AM185" s="197">
        <f t="shared" si="1014"/>
        <v>0</v>
      </c>
      <c r="AN185" s="198">
        <f t="shared" si="964"/>
        <v>0</v>
      </c>
      <c r="AO185" s="197">
        <f t="shared" ref="AO185:AP185" si="1015">AO190+AO195+AO200+AO205</f>
        <v>0</v>
      </c>
      <c r="AP185" s="197">
        <f t="shared" si="1015"/>
        <v>0</v>
      </c>
      <c r="AQ185" s="198">
        <f t="shared" si="966"/>
        <v>0</v>
      </c>
      <c r="AR185" s="456"/>
    </row>
    <row r="186" spans="1:44" ht="43.15" customHeight="1">
      <c r="A186" s="367" t="s">
        <v>378</v>
      </c>
      <c r="B186" s="370" t="s">
        <v>413</v>
      </c>
      <c r="C186" s="373" t="s">
        <v>447</v>
      </c>
      <c r="D186" s="215" t="s">
        <v>41</v>
      </c>
      <c r="E186" s="217">
        <f>H186+K186+N186+Q186+T186+W186+Z186+AC186+AF186+AI186+AL186+AO186</f>
        <v>4256.3519999999999</v>
      </c>
      <c r="F186" s="217">
        <f>I186+L186+O186+R186+U186+X186+AA186+AD186+AG186+AJ186+AM186+AP186</f>
        <v>0</v>
      </c>
      <c r="G186" s="201">
        <f>IF(F186,F186/E186*100,0)</f>
        <v>0</v>
      </c>
      <c r="H186" s="217">
        <f>SUM(H187:H190)</f>
        <v>0</v>
      </c>
      <c r="I186" s="217">
        <f>SUM(I187:I190)</f>
        <v>0</v>
      </c>
      <c r="J186" s="214">
        <f>IF(I186,I186/H186*100,0)</f>
        <v>0</v>
      </c>
      <c r="K186" s="217">
        <f t="shared" ref="K186:L186" si="1016">SUM(K187:K190)</f>
        <v>0</v>
      </c>
      <c r="L186" s="217">
        <f t="shared" si="1016"/>
        <v>0</v>
      </c>
      <c r="M186" s="214">
        <f t="shared" ref="M186:M190" si="1017">IF(L186,L186/K186*100,0)</f>
        <v>0</v>
      </c>
      <c r="N186" s="217">
        <f t="shared" ref="N186:O186" si="1018">SUM(N187:N190)</f>
        <v>0</v>
      </c>
      <c r="O186" s="217">
        <f t="shared" si="1018"/>
        <v>0</v>
      </c>
      <c r="P186" s="214">
        <f t="shared" ref="P186:P190" si="1019">IF(O186,O186/N186*100,0)</f>
        <v>0</v>
      </c>
      <c r="Q186" s="217">
        <f t="shared" ref="Q186:R186" si="1020">SUM(Q187:Q190)</f>
        <v>0</v>
      </c>
      <c r="R186" s="217">
        <f t="shared" si="1020"/>
        <v>0</v>
      </c>
      <c r="S186" s="214">
        <f t="shared" ref="S186:S190" si="1021">IF(R186,R186/Q186*100,0)</f>
        <v>0</v>
      </c>
      <c r="T186" s="217">
        <f t="shared" ref="T186:U186" si="1022">SUM(T187:T190)</f>
        <v>0</v>
      </c>
      <c r="U186" s="217">
        <f t="shared" si="1022"/>
        <v>0</v>
      </c>
      <c r="V186" s="214">
        <f t="shared" ref="V186:V190" si="1023">IF(U186,U186/T186*100,0)</f>
        <v>0</v>
      </c>
      <c r="W186" s="217">
        <f t="shared" ref="W186:X186" si="1024">SUM(W187:W190)</f>
        <v>0</v>
      </c>
      <c r="X186" s="217">
        <f t="shared" si="1024"/>
        <v>0</v>
      </c>
      <c r="Y186" s="214">
        <f t="shared" ref="Y186:Y190" si="1025">IF(X186,X186/W186*100,0)</f>
        <v>0</v>
      </c>
      <c r="Z186" s="217">
        <f t="shared" ref="Z186:AA186" si="1026">SUM(Z187:Z190)</f>
        <v>0</v>
      </c>
      <c r="AA186" s="217">
        <f t="shared" si="1026"/>
        <v>0</v>
      </c>
      <c r="AB186" s="214">
        <f t="shared" ref="AB186:AB190" si="1027">IF(AA186,AA186/Z186*100,0)</f>
        <v>0</v>
      </c>
      <c r="AC186" s="217">
        <f t="shared" ref="AC186:AD186" si="1028">SUM(AC187:AC190)</f>
        <v>0</v>
      </c>
      <c r="AD186" s="217">
        <f t="shared" si="1028"/>
        <v>0</v>
      </c>
      <c r="AE186" s="214">
        <f t="shared" ref="AE186:AE190" si="1029">IF(AD186,AD186/AC186*100,0)</f>
        <v>0</v>
      </c>
      <c r="AF186" s="217">
        <f t="shared" ref="AF186:AG186" si="1030">SUM(AF187:AF190)</f>
        <v>0</v>
      </c>
      <c r="AG186" s="217">
        <f t="shared" si="1030"/>
        <v>0</v>
      </c>
      <c r="AH186" s="214">
        <f t="shared" ref="AH186:AH190" si="1031">IF(AG186,AG186/AF186*100,0)</f>
        <v>0</v>
      </c>
      <c r="AI186" s="217">
        <f t="shared" ref="AI186:AJ186" si="1032">SUM(AI187:AI190)</f>
        <v>4256.3519999999999</v>
      </c>
      <c r="AJ186" s="217">
        <f t="shared" si="1032"/>
        <v>0</v>
      </c>
      <c r="AK186" s="214">
        <f t="shared" ref="AK186:AK190" si="1033">IF(AJ186,AJ186/AI186*100,0)</f>
        <v>0</v>
      </c>
      <c r="AL186" s="217">
        <f t="shared" ref="AL186:AM186" si="1034">SUM(AL187:AL190)</f>
        <v>0</v>
      </c>
      <c r="AM186" s="217">
        <f t="shared" si="1034"/>
        <v>0</v>
      </c>
      <c r="AN186" s="214">
        <f t="shared" ref="AN186:AN190" si="1035">IF(AM186,AM186/AL186*100,0)</f>
        <v>0</v>
      </c>
      <c r="AO186" s="217">
        <f t="shared" ref="AO186:AP186" si="1036">SUM(AO187:AO190)</f>
        <v>0</v>
      </c>
      <c r="AP186" s="217">
        <f t="shared" si="1036"/>
        <v>0</v>
      </c>
      <c r="AQ186" s="214">
        <f t="shared" ref="AQ186:AQ190" si="1037">IF(AP186,AP186/AO186*100,0)</f>
        <v>0</v>
      </c>
      <c r="AR186" s="456"/>
    </row>
    <row r="187" spans="1:44" ht="43.15" customHeight="1">
      <c r="A187" s="358"/>
      <c r="B187" s="359"/>
      <c r="C187" s="360"/>
      <c r="D187" s="191" t="s">
        <v>37</v>
      </c>
      <c r="E187" s="197">
        <f t="shared" ref="E187:E190" si="1038">H187+K187+N187+Q187+T187+W187+Z187+AC187+AF187+AI187+AL187+AO187</f>
        <v>0</v>
      </c>
      <c r="F187" s="197">
        <f t="shared" ref="F187:F190" si="1039">I187+L187+O187+R187+U187+X187+AA187+AD187+AG187+AJ187+AM187+AP187</f>
        <v>0</v>
      </c>
      <c r="G187" s="200">
        <f t="shared" ref="G187:G190" si="1040">IF(F187,F187/E187*100,0)</f>
        <v>0</v>
      </c>
      <c r="H187" s="197"/>
      <c r="I187" s="197"/>
      <c r="J187" s="198">
        <f t="shared" ref="J187:J190" si="1041">IF(I187,I187/H187*100,0)</f>
        <v>0</v>
      </c>
      <c r="K187" s="197"/>
      <c r="L187" s="197"/>
      <c r="M187" s="198">
        <f t="shared" si="1017"/>
        <v>0</v>
      </c>
      <c r="N187" s="197"/>
      <c r="O187" s="197"/>
      <c r="P187" s="198">
        <f t="shared" si="1019"/>
        <v>0</v>
      </c>
      <c r="Q187" s="197"/>
      <c r="R187" s="197"/>
      <c r="S187" s="198">
        <f t="shared" si="1021"/>
        <v>0</v>
      </c>
      <c r="T187" s="197"/>
      <c r="U187" s="197"/>
      <c r="V187" s="198">
        <f t="shared" si="1023"/>
        <v>0</v>
      </c>
      <c r="W187" s="197"/>
      <c r="X187" s="197"/>
      <c r="Y187" s="198">
        <f t="shared" si="1025"/>
        <v>0</v>
      </c>
      <c r="Z187" s="197"/>
      <c r="AA187" s="197"/>
      <c r="AB187" s="198">
        <f t="shared" si="1027"/>
        <v>0</v>
      </c>
      <c r="AC187" s="197"/>
      <c r="AD187" s="197"/>
      <c r="AE187" s="198">
        <f t="shared" si="1029"/>
        <v>0</v>
      </c>
      <c r="AF187" s="197"/>
      <c r="AG187" s="197"/>
      <c r="AH187" s="198">
        <f t="shared" si="1031"/>
        <v>0</v>
      </c>
      <c r="AI187" s="197"/>
      <c r="AJ187" s="197"/>
      <c r="AK187" s="198">
        <f t="shared" si="1033"/>
        <v>0</v>
      </c>
      <c r="AL187" s="197"/>
      <c r="AM187" s="197"/>
      <c r="AN187" s="198">
        <f t="shared" si="1035"/>
        <v>0</v>
      </c>
      <c r="AO187" s="197"/>
      <c r="AP187" s="197"/>
      <c r="AQ187" s="198">
        <f t="shared" si="1037"/>
        <v>0</v>
      </c>
      <c r="AR187" s="456"/>
    </row>
    <row r="188" spans="1:44" ht="43.15" customHeight="1">
      <c r="A188" s="358"/>
      <c r="B188" s="359"/>
      <c r="C188" s="360"/>
      <c r="D188" s="191" t="s">
        <v>2</v>
      </c>
      <c r="E188" s="197">
        <f t="shared" si="1038"/>
        <v>0</v>
      </c>
      <c r="F188" s="197">
        <f t="shared" si="1039"/>
        <v>0</v>
      </c>
      <c r="G188" s="200">
        <f t="shared" si="1040"/>
        <v>0</v>
      </c>
      <c r="H188" s="197"/>
      <c r="I188" s="197"/>
      <c r="J188" s="198">
        <f t="shared" si="1041"/>
        <v>0</v>
      </c>
      <c r="K188" s="197"/>
      <c r="L188" s="197"/>
      <c r="M188" s="198">
        <f t="shared" si="1017"/>
        <v>0</v>
      </c>
      <c r="N188" s="197"/>
      <c r="O188" s="197"/>
      <c r="P188" s="198">
        <f t="shared" si="1019"/>
        <v>0</v>
      </c>
      <c r="Q188" s="197"/>
      <c r="R188" s="197"/>
      <c r="S188" s="198">
        <f t="shared" si="1021"/>
        <v>0</v>
      </c>
      <c r="T188" s="197"/>
      <c r="U188" s="197"/>
      <c r="V188" s="198">
        <f t="shared" si="1023"/>
        <v>0</v>
      </c>
      <c r="W188" s="197"/>
      <c r="X188" s="197"/>
      <c r="Y188" s="198">
        <f t="shared" si="1025"/>
        <v>0</v>
      </c>
      <c r="Z188" s="197"/>
      <c r="AA188" s="197"/>
      <c r="AB188" s="198">
        <f t="shared" si="1027"/>
        <v>0</v>
      </c>
      <c r="AC188" s="197"/>
      <c r="AD188" s="197"/>
      <c r="AE188" s="198">
        <f t="shared" si="1029"/>
        <v>0</v>
      </c>
      <c r="AF188" s="197"/>
      <c r="AG188" s="197"/>
      <c r="AH188" s="198">
        <f t="shared" si="1031"/>
        <v>0</v>
      </c>
      <c r="AI188" s="197"/>
      <c r="AJ188" s="197"/>
      <c r="AK188" s="198">
        <f t="shared" si="1033"/>
        <v>0</v>
      </c>
      <c r="AL188" s="197"/>
      <c r="AM188" s="197"/>
      <c r="AN188" s="198">
        <f t="shared" si="1035"/>
        <v>0</v>
      </c>
      <c r="AO188" s="197"/>
      <c r="AP188" s="197"/>
      <c r="AQ188" s="198">
        <f t="shared" si="1037"/>
        <v>0</v>
      </c>
      <c r="AR188" s="456"/>
    </row>
    <row r="189" spans="1:44" ht="43.15" customHeight="1">
      <c r="A189" s="358"/>
      <c r="B189" s="359"/>
      <c r="C189" s="360"/>
      <c r="D189" s="297" t="s">
        <v>43</v>
      </c>
      <c r="E189" s="197">
        <f t="shared" si="1038"/>
        <v>4256.3519999999999</v>
      </c>
      <c r="F189" s="197">
        <f t="shared" si="1039"/>
        <v>0</v>
      </c>
      <c r="G189" s="200">
        <f t="shared" si="1040"/>
        <v>0</v>
      </c>
      <c r="H189" s="197"/>
      <c r="I189" s="197"/>
      <c r="J189" s="198">
        <f t="shared" si="1041"/>
        <v>0</v>
      </c>
      <c r="K189" s="197"/>
      <c r="L189" s="197"/>
      <c r="M189" s="198">
        <f t="shared" si="1017"/>
        <v>0</v>
      </c>
      <c r="N189" s="197"/>
      <c r="O189" s="197"/>
      <c r="P189" s="198">
        <f t="shared" si="1019"/>
        <v>0</v>
      </c>
      <c r="Q189" s="197"/>
      <c r="R189" s="197"/>
      <c r="S189" s="198">
        <f t="shared" si="1021"/>
        <v>0</v>
      </c>
      <c r="T189" s="197"/>
      <c r="U189" s="197"/>
      <c r="V189" s="198">
        <f t="shared" si="1023"/>
        <v>0</v>
      </c>
      <c r="W189" s="197"/>
      <c r="X189" s="197"/>
      <c r="Y189" s="198">
        <f t="shared" si="1025"/>
        <v>0</v>
      </c>
      <c r="Z189" s="197"/>
      <c r="AA189" s="197"/>
      <c r="AB189" s="198">
        <f t="shared" si="1027"/>
        <v>0</v>
      </c>
      <c r="AC189" s="197"/>
      <c r="AD189" s="197"/>
      <c r="AE189" s="198">
        <f t="shared" si="1029"/>
        <v>0</v>
      </c>
      <c r="AF189" s="197"/>
      <c r="AG189" s="197"/>
      <c r="AH189" s="198">
        <f t="shared" si="1031"/>
        <v>0</v>
      </c>
      <c r="AI189" s="197">
        <v>4256.3519999999999</v>
      </c>
      <c r="AJ189" s="197"/>
      <c r="AK189" s="198">
        <f t="shared" si="1033"/>
        <v>0</v>
      </c>
      <c r="AL189" s="197"/>
      <c r="AM189" s="197"/>
      <c r="AN189" s="198">
        <f t="shared" si="1035"/>
        <v>0</v>
      </c>
      <c r="AO189" s="197"/>
      <c r="AP189" s="197"/>
      <c r="AQ189" s="198">
        <f t="shared" si="1037"/>
        <v>0</v>
      </c>
      <c r="AR189" s="456"/>
    </row>
    <row r="190" spans="1:44" ht="43.15" customHeight="1">
      <c r="A190" s="358"/>
      <c r="B190" s="359"/>
      <c r="C190" s="360"/>
      <c r="D190" s="192" t="s">
        <v>263</v>
      </c>
      <c r="E190" s="197">
        <f t="shared" si="1038"/>
        <v>0</v>
      </c>
      <c r="F190" s="197">
        <f t="shared" si="1039"/>
        <v>0</v>
      </c>
      <c r="G190" s="200">
        <f t="shared" si="1040"/>
        <v>0</v>
      </c>
      <c r="H190" s="197"/>
      <c r="I190" s="197"/>
      <c r="J190" s="198">
        <f t="shared" si="1041"/>
        <v>0</v>
      </c>
      <c r="K190" s="197"/>
      <c r="L190" s="197"/>
      <c r="M190" s="198">
        <f t="shared" si="1017"/>
        <v>0</v>
      </c>
      <c r="N190" s="197"/>
      <c r="O190" s="197"/>
      <c r="P190" s="198">
        <f t="shared" si="1019"/>
        <v>0</v>
      </c>
      <c r="Q190" s="197"/>
      <c r="R190" s="197"/>
      <c r="S190" s="198">
        <f t="shared" si="1021"/>
        <v>0</v>
      </c>
      <c r="T190" s="197"/>
      <c r="U190" s="197"/>
      <c r="V190" s="198">
        <f t="shared" si="1023"/>
        <v>0</v>
      </c>
      <c r="W190" s="197"/>
      <c r="X190" s="197"/>
      <c r="Y190" s="198">
        <f t="shared" si="1025"/>
        <v>0</v>
      </c>
      <c r="Z190" s="197"/>
      <c r="AA190" s="197"/>
      <c r="AB190" s="198">
        <f t="shared" si="1027"/>
        <v>0</v>
      </c>
      <c r="AC190" s="197"/>
      <c r="AD190" s="197"/>
      <c r="AE190" s="198">
        <f t="shared" si="1029"/>
        <v>0</v>
      </c>
      <c r="AF190" s="197"/>
      <c r="AG190" s="197"/>
      <c r="AH190" s="198">
        <f t="shared" si="1031"/>
        <v>0</v>
      </c>
      <c r="AI190" s="197"/>
      <c r="AJ190" s="197"/>
      <c r="AK190" s="198">
        <f t="shared" si="1033"/>
        <v>0</v>
      </c>
      <c r="AL190" s="197"/>
      <c r="AM190" s="197"/>
      <c r="AN190" s="198">
        <f t="shared" si="1035"/>
        <v>0</v>
      </c>
      <c r="AO190" s="197"/>
      <c r="AP190" s="197"/>
      <c r="AQ190" s="198">
        <f t="shared" si="1037"/>
        <v>0</v>
      </c>
      <c r="AR190" s="456"/>
    </row>
    <row r="191" spans="1:44" ht="43.15" customHeight="1">
      <c r="A191" s="367" t="s">
        <v>379</v>
      </c>
      <c r="B191" s="370" t="s">
        <v>414</v>
      </c>
      <c r="C191" s="373" t="s">
        <v>447</v>
      </c>
      <c r="D191" s="215" t="s">
        <v>41</v>
      </c>
      <c r="E191" s="217">
        <f>H191+K191+N191+Q191+T191+W191+Z191+AC191+AF191+AI191+AL191+AO191</f>
        <v>21707.532899999995</v>
      </c>
      <c r="F191" s="217">
        <f>I191+L191+O191+R191+U191+X191+AA191+AD191+AG191+AJ191+AM191+AP191</f>
        <v>21519.266039999999</v>
      </c>
      <c r="G191" s="201">
        <f>IF(F191,F191/E191*100,0)</f>
        <v>99.132711852298996</v>
      </c>
      <c r="H191" s="217">
        <f>SUM(H192:H195)</f>
        <v>0</v>
      </c>
      <c r="I191" s="217">
        <f>SUM(I192:I195)</f>
        <v>0</v>
      </c>
      <c r="J191" s="214">
        <f>IF(I191,I191/H191*100,0)</f>
        <v>0</v>
      </c>
      <c r="K191" s="217">
        <f t="shared" ref="K191:L191" si="1042">SUM(K192:K195)</f>
        <v>0</v>
      </c>
      <c r="L191" s="217">
        <f t="shared" si="1042"/>
        <v>0</v>
      </c>
      <c r="M191" s="214">
        <f t="shared" ref="M191:M240" si="1043">IF(L191,L191/K191*100,0)</f>
        <v>0</v>
      </c>
      <c r="N191" s="217">
        <f t="shared" ref="N191:O191" si="1044">SUM(N192:N195)</f>
        <v>8782.8410000000003</v>
      </c>
      <c r="O191" s="217">
        <f t="shared" si="1044"/>
        <v>8782.8410000000003</v>
      </c>
      <c r="P191" s="214">
        <f t="shared" ref="P191:P240" si="1045">IF(O191,O191/N191*100,0)</f>
        <v>100</v>
      </c>
      <c r="Q191" s="217">
        <f t="shared" ref="Q191:R191" si="1046">SUM(Q192:Q195)</f>
        <v>1434.4729</v>
      </c>
      <c r="R191" s="217">
        <f t="shared" si="1046"/>
        <v>1434.4729</v>
      </c>
      <c r="S191" s="214">
        <f t="shared" ref="S191:S240" si="1047">IF(R191,R191/Q191*100,0)</f>
        <v>100</v>
      </c>
      <c r="T191" s="217">
        <f t="shared" ref="T191:U191" si="1048">SUM(T192:T195)</f>
        <v>2790.8409999999999</v>
      </c>
      <c r="U191" s="217">
        <f t="shared" si="1048"/>
        <v>2790.8409999999999</v>
      </c>
      <c r="V191" s="214">
        <f t="shared" ref="V191:V240" si="1049">IF(U191,U191/T191*100,0)</f>
        <v>100</v>
      </c>
      <c r="W191" s="217">
        <f t="shared" ref="W191:X191" si="1050">SUM(W192:W195)</f>
        <v>3266.6604400000001</v>
      </c>
      <c r="X191" s="217">
        <f t="shared" si="1050"/>
        <v>3266.6604400000001</v>
      </c>
      <c r="Y191" s="214">
        <f t="shared" ref="Y191:Y240" si="1051">IF(X191,X191/W191*100,0)</f>
        <v>100</v>
      </c>
      <c r="Z191" s="217">
        <f t="shared" ref="Z191:AA191" si="1052">SUM(Z192:Z195)</f>
        <v>4006.3507</v>
      </c>
      <c r="AA191" s="217">
        <f t="shared" si="1052"/>
        <v>4006.3507</v>
      </c>
      <c r="AB191" s="214">
        <f t="shared" ref="AB191:AB240" si="1053">IF(AA191,AA191/Z191*100,0)</f>
        <v>100</v>
      </c>
      <c r="AC191" s="217">
        <f t="shared" ref="AC191:AD191" si="1054">SUM(AC192:AC195)</f>
        <v>1223.0999999999999</v>
      </c>
      <c r="AD191" s="217">
        <f t="shared" si="1054"/>
        <v>1223.0999999999999</v>
      </c>
      <c r="AE191" s="214">
        <f t="shared" ref="AE191:AE240" si="1055">IF(AD191,AD191/AC191*100,0)</f>
        <v>100</v>
      </c>
      <c r="AF191" s="217">
        <f t="shared" ref="AF191:AG191" si="1056">SUM(AF192:AF195)</f>
        <v>15</v>
      </c>
      <c r="AG191" s="217">
        <f t="shared" si="1056"/>
        <v>15</v>
      </c>
      <c r="AH191" s="214">
        <f t="shared" ref="AH191:AH240" si="1057">IF(AG191,AG191/AF191*100,0)</f>
        <v>100</v>
      </c>
      <c r="AI191" s="217">
        <f t="shared" ref="AI191:AJ191" si="1058">SUM(AI192:AI195)</f>
        <v>0</v>
      </c>
      <c r="AJ191" s="217">
        <f t="shared" si="1058"/>
        <v>0</v>
      </c>
      <c r="AK191" s="214">
        <f t="shared" ref="AK191:AK240" si="1059">IF(AJ191,AJ191/AI191*100,0)</f>
        <v>0</v>
      </c>
      <c r="AL191" s="217">
        <f t="shared" ref="AL191:AM191" si="1060">SUM(AL192:AL195)</f>
        <v>0</v>
      </c>
      <c r="AM191" s="217">
        <f t="shared" si="1060"/>
        <v>0</v>
      </c>
      <c r="AN191" s="214">
        <f t="shared" ref="AN191:AN240" si="1061">IF(AM191,AM191/AL191*100,0)</f>
        <v>0</v>
      </c>
      <c r="AO191" s="217">
        <f t="shared" ref="AO191:AP191" si="1062">SUM(AO192:AO195)</f>
        <v>188.26685999999745</v>
      </c>
      <c r="AP191" s="217">
        <f t="shared" si="1062"/>
        <v>0</v>
      </c>
      <c r="AQ191" s="214">
        <f t="shared" ref="AQ191:AQ240" si="1063">IF(AP191,AP191/AO191*100,0)</f>
        <v>0</v>
      </c>
      <c r="AR191" s="456"/>
    </row>
    <row r="192" spans="1:44" ht="43.15" customHeight="1">
      <c r="A192" s="358"/>
      <c r="B192" s="359"/>
      <c r="C192" s="360"/>
      <c r="D192" s="191" t="s">
        <v>37</v>
      </c>
      <c r="E192" s="197">
        <f t="shared" ref="E192:E240" si="1064">H192+K192+N192+Q192+T192+W192+Z192+AC192+AF192+AI192+AL192+AO192</f>
        <v>0</v>
      </c>
      <c r="F192" s="197">
        <f t="shared" ref="F192:F240" si="1065">I192+L192+O192+R192+U192+X192+AA192+AD192+AG192+AJ192+AM192+AP192</f>
        <v>0</v>
      </c>
      <c r="G192" s="200">
        <f t="shared" ref="G192:G240" si="1066">IF(F192,F192/E192*100,0)</f>
        <v>0</v>
      </c>
      <c r="H192" s="197"/>
      <c r="I192" s="197"/>
      <c r="J192" s="198">
        <f t="shared" ref="J192:J195" si="1067">IF(I192,I192/H192*100,0)</f>
        <v>0</v>
      </c>
      <c r="K192" s="197"/>
      <c r="L192" s="197"/>
      <c r="M192" s="198">
        <f t="shared" si="1043"/>
        <v>0</v>
      </c>
      <c r="N192" s="197"/>
      <c r="O192" s="197"/>
      <c r="P192" s="198">
        <f t="shared" si="1045"/>
        <v>0</v>
      </c>
      <c r="Q192" s="197"/>
      <c r="R192" s="197"/>
      <c r="S192" s="198">
        <f t="shared" si="1047"/>
        <v>0</v>
      </c>
      <c r="T192" s="197"/>
      <c r="U192" s="197"/>
      <c r="V192" s="198">
        <f t="shared" si="1049"/>
        <v>0</v>
      </c>
      <c r="W192" s="197"/>
      <c r="X192" s="197"/>
      <c r="Y192" s="198">
        <f t="shared" si="1051"/>
        <v>0</v>
      </c>
      <c r="Z192" s="197"/>
      <c r="AA192" s="197"/>
      <c r="AB192" s="198">
        <f t="shared" si="1053"/>
        <v>0</v>
      </c>
      <c r="AC192" s="197"/>
      <c r="AD192" s="197"/>
      <c r="AE192" s="198">
        <f t="shared" si="1055"/>
        <v>0</v>
      </c>
      <c r="AF192" s="197"/>
      <c r="AG192" s="197"/>
      <c r="AH192" s="198">
        <f t="shared" si="1057"/>
        <v>0</v>
      </c>
      <c r="AI192" s="197"/>
      <c r="AJ192" s="197"/>
      <c r="AK192" s="198">
        <f t="shared" si="1059"/>
        <v>0</v>
      </c>
      <c r="AL192" s="197"/>
      <c r="AM192" s="197"/>
      <c r="AN192" s="198">
        <f t="shared" si="1061"/>
        <v>0</v>
      </c>
      <c r="AO192" s="197"/>
      <c r="AP192" s="197"/>
      <c r="AQ192" s="198">
        <f t="shared" si="1063"/>
        <v>0</v>
      </c>
      <c r="AR192" s="456"/>
    </row>
    <row r="193" spans="1:44" ht="43.15" customHeight="1">
      <c r="A193" s="358"/>
      <c r="B193" s="359"/>
      <c r="C193" s="360"/>
      <c r="D193" s="191" t="s">
        <v>2</v>
      </c>
      <c r="E193" s="197">
        <f t="shared" si="1064"/>
        <v>0</v>
      </c>
      <c r="F193" s="197">
        <f t="shared" si="1065"/>
        <v>0</v>
      </c>
      <c r="G193" s="200">
        <f t="shared" si="1066"/>
        <v>0</v>
      </c>
      <c r="H193" s="197"/>
      <c r="I193" s="197"/>
      <c r="J193" s="198">
        <f t="shared" si="1067"/>
        <v>0</v>
      </c>
      <c r="K193" s="197"/>
      <c r="L193" s="197"/>
      <c r="M193" s="198">
        <f t="shared" si="1043"/>
        <v>0</v>
      </c>
      <c r="N193" s="197"/>
      <c r="O193" s="197"/>
      <c r="P193" s="198">
        <f t="shared" si="1045"/>
        <v>0</v>
      </c>
      <c r="Q193" s="197"/>
      <c r="R193" s="197"/>
      <c r="S193" s="198">
        <f t="shared" si="1047"/>
        <v>0</v>
      </c>
      <c r="T193" s="197"/>
      <c r="U193" s="197"/>
      <c r="V193" s="198">
        <f t="shared" si="1049"/>
        <v>0</v>
      </c>
      <c r="W193" s="197"/>
      <c r="X193" s="197"/>
      <c r="Y193" s="198">
        <f t="shared" si="1051"/>
        <v>0</v>
      </c>
      <c r="Z193" s="197"/>
      <c r="AA193" s="197"/>
      <c r="AB193" s="198">
        <f t="shared" si="1053"/>
        <v>0</v>
      </c>
      <c r="AC193" s="197"/>
      <c r="AD193" s="197"/>
      <c r="AE193" s="198">
        <f t="shared" si="1055"/>
        <v>0</v>
      </c>
      <c r="AF193" s="197"/>
      <c r="AG193" s="197"/>
      <c r="AH193" s="198">
        <f t="shared" si="1057"/>
        <v>0</v>
      </c>
      <c r="AI193" s="197"/>
      <c r="AJ193" s="197"/>
      <c r="AK193" s="198">
        <f t="shared" si="1059"/>
        <v>0</v>
      </c>
      <c r="AL193" s="197"/>
      <c r="AM193" s="197"/>
      <c r="AN193" s="198">
        <f t="shared" si="1061"/>
        <v>0</v>
      </c>
      <c r="AO193" s="197"/>
      <c r="AP193" s="197"/>
      <c r="AQ193" s="198">
        <f t="shared" si="1063"/>
        <v>0</v>
      </c>
      <c r="AR193" s="456"/>
    </row>
    <row r="194" spans="1:44" ht="43.15" customHeight="1">
      <c r="A194" s="358"/>
      <c r="B194" s="359"/>
      <c r="C194" s="360"/>
      <c r="D194" s="297" t="s">
        <v>43</v>
      </c>
      <c r="E194" s="197">
        <f t="shared" si="1064"/>
        <v>21707.532899999995</v>
      </c>
      <c r="F194" s="197">
        <f t="shared" si="1065"/>
        <v>21519.266039999999</v>
      </c>
      <c r="G194" s="200">
        <f t="shared" si="1066"/>
        <v>99.132711852298996</v>
      </c>
      <c r="H194" s="197"/>
      <c r="I194" s="197"/>
      <c r="J194" s="198">
        <f t="shared" si="1067"/>
        <v>0</v>
      </c>
      <c r="K194" s="197"/>
      <c r="L194" s="197"/>
      <c r="M194" s="198">
        <f t="shared" si="1043"/>
        <v>0</v>
      </c>
      <c r="N194" s="197">
        <f>6643.5769+2139.2641</f>
        <v>8782.8410000000003</v>
      </c>
      <c r="O194" s="197">
        <f>6643.5769+2139.2641</f>
        <v>8782.8410000000003</v>
      </c>
      <c r="P194" s="198">
        <f t="shared" si="1045"/>
        <v>100</v>
      </c>
      <c r="Q194" s="197">
        <v>1434.4729</v>
      </c>
      <c r="R194" s="197">
        <v>1434.4729</v>
      </c>
      <c r="S194" s="198">
        <f t="shared" si="1047"/>
        <v>100</v>
      </c>
      <c r="T194" s="197">
        <f>1251.579+1539.262</f>
        <v>2790.8409999999999</v>
      </c>
      <c r="U194" s="197">
        <f>1251.579+1539.262</f>
        <v>2790.8409999999999</v>
      </c>
      <c r="V194" s="198">
        <f t="shared" si="1049"/>
        <v>100</v>
      </c>
      <c r="W194" s="197">
        <v>3266.6604400000001</v>
      </c>
      <c r="X194" s="197">
        <v>3266.6604400000001</v>
      </c>
      <c r="Y194" s="198">
        <f t="shared" si="1051"/>
        <v>100</v>
      </c>
      <c r="Z194" s="197">
        <v>4006.3507</v>
      </c>
      <c r="AA194" s="197">
        <v>4006.3507</v>
      </c>
      <c r="AB194" s="198">
        <f t="shared" si="1053"/>
        <v>100</v>
      </c>
      <c r="AC194" s="197">
        <v>1223.0999999999999</v>
      </c>
      <c r="AD194" s="197">
        <v>1223.0999999999999</v>
      </c>
      <c r="AE194" s="198">
        <f t="shared" si="1055"/>
        <v>100</v>
      </c>
      <c r="AF194" s="197">
        <v>15</v>
      </c>
      <c r="AG194" s="197">
        <v>15</v>
      </c>
      <c r="AH194" s="198">
        <f t="shared" si="1057"/>
        <v>100</v>
      </c>
      <c r="AI194" s="197"/>
      <c r="AJ194" s="197"/>
      <c r="AK194" s="198">
        <f t="shared" si="1059"/>
        <v>0</v>
      </c>
      <c r="AL194" s="197"/>
      <c r="AM194" s="197"/>
      <c r="AN194" s="198">
        <f t="shared" si="1061"/>
        <v>0</v>
      </c>
      <c r="AO194" s="197">
        <f>21707.5329-6643.5769-2139.2641-1434.4729-1251.579-1539.262-3266.66044-4006.3507-1223.1-15</f>
        <v>188.26685999999745</v>
      </c>
      <c r="AP194" s="197"/>
      <c r="AQ194" s="198">
        <f t="shared" si="1063"/>
        <v>0</v>
      </c>
      <c r="AR194" s="456"/>
    </row>
    <row r="195" spans="1:44" ht="43.15" customHeight="1">
      <c r="A195" s="358"/>
      <c r="B195" s="359"/>
      <c r="C195" s="360"/>
      <c r="D195" s="192" t="s">
        <v>263</v>
      </c>
      <c r="E195" s="197">
        <f t="shared" si="1064"/>
        <v>0</v>
      </c>
      <c r="F195" s="197">
        <f t="shared" si="1065"/>
        <v>0</v>
      </c>
      <c r="G195" s="200">
        <f t="shared" si="1066"/>
        <v>0</v>
      </c>
      <c r="H195" s="197"/>
      <c r="I195" s="197"/>
      <c r="J195" s="198">
        <f t="shared" si="1067"/>
        <v>0</v>
      </c>
      <c r="K195" s="197"/>
      <c r="L195" s="197"/>
      <c r="M195" s="198">
        <f t="shared" si="1043"/>
        <v>0</v>
      </c>
      <c r="N195" s="197"/>
      <c r="O195" s="197"/>
      <c r="P195" s="198">
        <f t="shared" si="1045"/>
        <v>0</v>
      </c>
      <c r="Q195" s="197"/>
      <c r="R195" s="197"/>
      <c r="S195" s="198">
        <f t="shared" si="1047"/>
        <v>0</v>
      </c>
      <c r="T195" s="197"/>
      <c r="U195" s="197"/>
      <c r="V195" s="198">
        <f t="shared" si="1049"/>
        <v>0</v>
      </c>
      <c r="W195" s="197"/>
      <c r="X195" s="197"/>
      <c r="Y195" s="198">
        <f t="shared" si="1051"/>
        <v>0</v>
      </c>
      <c r="Z195" s="197"/>
      <c r="AA195" s="197"/>
      <c r="AB195" s="198">
        <f t="shared" si="1053"/>
        <v>0</v>
      </c>
      <c r="AC195" s="197"/>
      <c r="AD195" s="197"/>
      <c r="AE195" s="198">
        <f t="shared" si="1055"/>
        <v>0</v>
      </c>
      <c r="AF195" s="197"/>
      <c r="AG195" s="197"/>
      <c r="AH195" s="198">
        <f t="shared" si="1057"/>
        <v>0</v>
      </c>
      <c r="AI195" s="197"/>
      <c r="AJ195" s="197"/>
      <c r="AK195" s="198">
        <f t="shared" si="1059"/>
        <v>0</v>
      </c>
      <c r="AL195" s="197"/>
      <c r="AM195" s="197"/>
      <c r="AN195" s="198">
        <f t="shared" si="1061"/>
        <v>0</v>
      </c>
      <c r="AO195" s="197"/>
      <c r="AP195" s="197"/>
      <c r="AQ195" s="198">
        <f t="shared" si="1063"/>
        <v>0</v>
      </c>
      <c r="AR195" s="456"/>
    </row>
    <row r="196" spans="1:44" ht="43.15" customHeight="1">
      <c r="A196" s="367" t="s">
        <v>380</v>
      </c>
      <c r="B196" s="370" t="s">
        <v>415</v>
      </c>
      <c r="C196" s="373" t="s">
        <v>447</v>
      </c>
      <c r="D196" s="215" t="s">
        <v>41</v>
      </c>
      <c r="E196" s="217">
        <f>H196+K196+N196+Q196+T196+W196+Z196+AC196+AF196+AI196+AL196+AO196</f>
        <v>46802.554770000002</v>
      </c>
      <c r="F196" s="217">
        <f>I196+L196+O196+R196+U196+X196+AA196+AD196+AG196+AJ196+AM196+AP196</f>
        <v>0</v>
      </c>
      <c r="G196" s="201">
        <f>IF(F196,F196/E196*100,0)</f>
        <v>0</v>
      </c>
      <c r="H196" s="217">
        <f>SUM(H197:H200)</f>
        <v>0</v>
      </c>
      <c r="I196" s="217">
        <f>SUM(I197:I200)</f>
        <v>0</v>
      </c>
      <c r="J196" s="214">
        <f>IF(I196,I196/H196*100,0)</f>
        <v>0</v>
      </c>
      <c r="K196" s="217">
        <f t="shared" ref="K196:L196" si="1068">SUM(K197:K200)</f>
        <v>0</v>
      </c>
      <c r="L196" s="217">
        <f t="shared" si="1068"/>
        <v>0</v>
      </c>
      <c r="M196" s="214">
        <f t="shared" si="1043"/>
        <v>0</v>
      </c>
      <c r="N196" s="217">
        <f t="shared" ref="N196:O196" si="1069">SUM(N197:N200)</f>
        <v>0</v>
      </c>
      <c r="O196" s="217">
        <f t="shared" si="1069"/>
        <v>0</v>
      </c>
      <c r="P196" s="214">
        <f t="shared" si="1045"/>
        <v>0</v>
      </c>
      <c r="Q196" s="217">
        <f t="shared" ref="Q196:R196" si="1070">SUM(Q197:Q200)</f>
        <v>0</v>
      </c>
      <c r="R196" s="217">
        <f t="shared" si="1070"/>
        <v>0</v>
      </c>
      <c r="S196" s="214">
        <f t="shared" si="1047"/>
        <v>0</v>
      </c>
      <c r="T196" s="217">
        <f t="shared" ref="T196:U196" si="1071">SUM(T197:T200)</f>
        <v>0</v>
      </c>
      <c r="U196" s="217">
        <f t="shared" si="1071"/>
        <v>0</v>
      </c>
      <c r="V196" s="214">
        <f t="shared" si="1049"/>
        <v>0</v>
      </c>
      <c r="W196" s="217">
        <f t="shared" ref="W196:X196" si="1072">SUM(W197:W200)</f>
        <v>0</v>
      </c>
      <c r="X196" s="217">
        <f t="shared" si="1072"/>
        <v>0</v>
      </c>
      <c r="Y196" s="214">
        <f t="shared" si="1051"/>
        <v>0</v>
      </c>
      <c r="Z196" s="217">
        <f t="shared" ref="Z196:AA196" si="1073">SUM(Z197:Z200)</f>
        <v>2046.8347699999999</v>
      </c>
      <c r="AA196" s="217">
        <f t="shared" si="1073"/>
        <v>0</v>
      </c>
      <c r="AB196" s="214">
        <f t="shared" si="1053"/>
        <v>0</v>
      </c>
      <c r="AC196" s="217">
        <f t="shared" ref="AC196:AD196" si="1074">SUM(AC197:AC200)</f>
        <v>0</v>
      </c>
      <c r="AD196" s="217">
        <f t="shared" si="1074"/>
        <v>0</v>
      </c>
      <c r="AE196" s="214">
        <f t="shared" si="1055"/>
        <v>0</v>
      </c>
      <c r="AF196" s="217">
        <f t="shared" ref="AF196:AG196" si="1075">SUM(AF197:AF200)</f>
        <v>0</v>
      </c>
      <c r="AG196" s="217">
        <f t="shared" si="1075"/>
        <v>0</v>
      </c>
      <c r="AH196" s="214">
        <f t="shared" si="1057"/>
        <v>0</v>
      </c>
      <c r="AI196" s="217">
        <f t="shared" ref="AI196:AJ196" si="1076">SUM(AI197:AI200)</f>
        <v>0</v>
      </c>
      <c r="AJ196" s="217">
        <f t="shared" si="1076"/>
        <v>0</v>
      </c>
      <c r="AK196" s="214">
        <f t="shared" si="1059"/>
        <v>0</v>
      </c>
      <c r="AL196" s="217">
        <f t="shared" ref="AL196:AM196" si="1077">SUM(AL197:AL200)</f>
        <v>0</v>
      </c>
      <c r="AM196" s="217">
        <f t="shared" si="1077"/>
        <v>0</v>
      </c>
      <c r="AN196" s="214">
        <f t="shared" si="1061"/>
        <v>0</v>
      </c>
      <c r="AO196" s="217">
        <f t="shared" ref="AO196:AP196" si="1078">SUM(AO197:AO200)</f>
        <v>44755.72</v>
      </c>
      <c r="AP196" s="217">
        <f t="shared" si="1078"/>
        <v>0</v>
      </c>
      <c r="AQ196" s="214">
        <f t="shared" si="1063"/>
        <v>0</v>
      </c>
      <c r="AR196" s="456"/>
    </row>
    <row r="197" spans="1:44" ht="43.15" customHeight="1">
      <c r="A197" s="358"/>
      <c r="B197" s="359"/>
      <c r="C197" s="360"/>
      <c r="D197" s="191" t="s">
        <v>37</v>
      </c>
      <c r="E197" s="197">
        <f t="shared" ref="E197:E200" si="1079">H197+K197+N197+Q197+T197+W197+Z197+AC197+AF197+AI197+AL197+AO197</f>
        <v>0</v>
      </c>
      <c r="F197" s="197">
        <f t="shared" ref="F197:F200" si="1080">I197+L197+O197+R197+U197+X197+AA197+AD197+AG197+AJ197+AM197+AP197</f>
        <v>0</v>
      </c>
      <c r="G197" s="200">
        <f t="shared" ref="G197:G200" si="1081">IF(F197,F197/E197*100,0)</f>
        <v>0</v>
      </c>
      <c r="H197" s="197"/>
      <c r="I197" s="197"/>
      <c r="J197" s="198">
        <f t="shared" ref="J197:J200" si="1082">IF(I197,I197/H197*100,0)</f>
        <v>0</v>
      </c>
      <c r="K197" s="197"/>
      <c r="L197" s="197"/>
      <c r="M197" s="198">
        <f t="shared" si="1043"/>
        <v>0</v>
      </c>
      <c r="N197" s="197"/>
      <c r="O197" s="197"/>
      <c r="P197" s="198">
        <f t="shared" si="1045"/>
        <v>0</v>
      </c>
      <c r="Q197" s="197"/>
      <c r="R197" s="197"/>
      <c r="S197" s="198">
        <f t="shared" si="1047"/>
        <v>0</v>
      </c>
      <c r="T197" s="197"/>
      <c r="U197" s="197"/>
      <c r="V197" s="198">
        <f t="shared" si="1049"/>
        <v>0</v>
      </c>
      <c r="W197" s="197"/>
      <c r="X197" s="197"/>
      <c r="Y197" s="198">
        <f t="shared" si="1051"/>
        <v>0</v>
      </c>
      <c r="Z197" s="197"/>
      <c r="AA197" s="197"/>
      <c r="AB197" s="198">
        <f t="shared" si="1053"/>
        <v>0</v>
      </c>
      <c r="AC197" s="197"/>
      <c r="AD197" s="197"/>
      <c r="AE197" s="198">
        <f t="shared" si="1055"/>
        <v>0</v>
      </c>
      <c r="AF197" s="197"/>
      <c r="AG197" s="197"/>
      <c r="AH197" s="198">
        <f t="shared" si="1057"/>
        <v>0</v>
      </c>
      <c r="AI197" s="197"/>
      <c r="AJ197" s="197"/>
      <c r="AK197" s="198">
        <f t="shared" si="1059"/>
        <v>0</v>
      </c>
      <c r="AL197" s="197"/>
      <c r="AM197" s="197"/>
      <c r="AN197" s="198">
        <f t="shared" si="1061"/>
        <v>0</v>
      </c>
      <c r="AO197" s="197"/>
      <c r="AP197" s="197"/>
      <c r="AQ197" s="198">
        <f t="shared" si="1063"/>
        <v>0</v>
      </c>
      <c r="AR197" s="456"/>
    </row>
    <row r="198" spans="1:44" ht="43.15" customHeight="1">
      <c r="A198" s="358"/>
      <c r="B198" s="359"/>
      <c r="C198" s="360"/>
      <c r="D198" s="191" t="s">
        <v>2</v>
      </c>
      <c r="E198" s="197">
        <f t="shared" si="1079"/>
        <v>0</v>
      </c>
      <c r="F198" s="197">
        <f t="shared" si="1080"/>
        <v>0</v>
      </c>
      <c r="G198" s="200">
        <f t="shared" si="1081"/>
        <v>0</v>
      </c>
      <c r="H198" s="197"/>
      <c r="I198" s="197"/>
      <c r="J198" s="198">
        <f t="shared" si="1082"/>
        <v>0</v>
      </c>
      <c r="K198" s="197"/>
      <c r="L198" s="197"/>
      <c r="M198" s="198">
        <f t="shared" si="1043"/>
        <v>0</v>
      </c>
      <c r="N198" s="197"/>
      <c r="O198" s="197"/>
      <c r="P198" s="198">
        <f t="shared" si="1045"/>
        <v>0</v>
      </c>
      <c r="Q198" s="197"/>
      <c r="R198" s="197"/>
      <c r="S198" s="198">
        <f t="shared" si="1047"/>
        <v>0</v>
      </c>
      <c r="T198" s="197"/>
      <c r="U198" s="197"/>
      <c r="V198" s="198">
        <f t="shared" si="1049"/>
        <v>0</v>
      </c>
      <c r="W198" s="197"/>
      <c r="X198" s="197"/>
      <c r="Y198" s="198">
        <f t="shared" si="1051"/>
        <v>0</v>
      </c>
      <c r="Z198" s="197"/>
      <c r="AA198" s="197"/>
      <c r="AB198" s="198">
        <f t="shared" si="1053"/>
        <v>0</v>
      </c>
      <c r="AC198" s="197"/>
      <c r="AD198" s="197"/>
      <c r="AE198" s="198">
        <f t="shared" si="1055"/>
        <v>0</v>
      </c>
      <c r="AF198" s="197"/>
      <c r="AG198" s="197"/>
      <c r="AH198" s="198">
        <f t="shared" si="1057"/>
        <v>0</v>
      </c>
      <c r="AI198" s="197"/>
      <c r="AJ198" s="197"/>
      <c r="AK198" s="198">
        <f t="shared" si="1059"/>
        <v>0</v>
      </c>
      <c r="AL198" s="197"/>
      <c r="AM198" s="197"/>
      <c r="AN198" s="198">
        <f t="shared" si="1061"/>
        <v>0</v>
      </c>
      <c r="AO198" s="197"/>
      <c r="AP198" s="197"/>
      <c r="AQ198" s="198">
        <f t="shared" si="1063"/>
        <v>0</v>
      </c>
      <c r="AR198" s="456"/>
    </row>
    <row r="199" spans="1:44" ht="43.15" customHeight="1">
      <c r="A199" s="358"/>
      <c r="B199" s="359"/>
      <c r="C199" s="360"/>
      <c r="D199" s="297" t="s">
        <v>43</v>
      </c>
      <c r="E199" s="197">
        <f t="shared" si="1079"/>
        <v>46802.554770000002</v>
      </c>
      <c r="F199" s="197">
        <f t="shared" si="1080"/>
        <v>0</v>
      </c>
      <c r="G199" s="200">
        <f t="shared" si="1081"/>
        <v>0</v>
      </c>
      <c r="H199" s="197"/>
      <c r="I199" s="197"/>
      <c r="J199" s="198">
        <f t="shared" si="1082"/>
        <v>0</v>
      </c>
      <c r="K199" s="197"/>
      <c r="L199" s="197"/>
      <c r="M199" s="198">
        <f t="shared" si="1043"/>
        <v>0</v>
      </c>
      <c r="N199" s="197"/>
      <c r="O199" s="197"/>
      <c r="P199" s="198">
        <f t="shared" si="1045"/>
        <v>0</v>
      </c>
      <c r="Q199" s="197"/>
      <c r="R199" s="197"/>
      <c r="S199" s="198">
        <f t="shared" si="1047"/>
        <v>0</v>
      </c>
      <c r="T199" s="197"/>
      <c r="U199" s="197"/>
      <c r="V199" s="198">
        <f t="shared" si="1049"/>
        <v>0</v>
      </c>
      <c r="W199" s="197"/>
      <c r="X199" s="197"/>
      <c r="Y199" s="198">
        <f t="shared" si="1051"/>
        <v>0</v>
      </c>
      <c r="Z199" s="197">
        <v>2046.8347699999999</v>
      </c>
      <c r="AA199" s="197"/>
      <c r="AB199" s="198">
        <f t="shared" si="1053"/>
        <v>0</v>
      </c>
      <c r="AC199" s="197"/>
      <c r="AD199" s="197"/>
      <c r="AE199" s="198">
        <f t="shared" si="1055"/>
        <v>0</v>
      </c>
      <c r="AF199" s="197"/>
      <c r="AG199" s="197"/>
      <c r="AH199" s="198">
        <f t="shared" si="1057"/>
        <v>0</v>
      </c>
      <c r="AI199" s="197"/>
      <c r="AJ199" s="197"/>
      <c r="AK199" s="198">
        <f t="shared" si="1059"/>
        <v>0</v>
      </c>
      <c r="AL199" s="197"/>
      <c r="AM199" s="197"/>
      <c r="AN199" s="198">
        <f t="shared" si="1061"/>
        <v>0</v>
      </c>
      <c r="AO199" s="197">
        <v>44755.72</v>
      </c>
      <c r="AP199" s="197"/>
      <c r="AQ199" s="198">
        <f t="shared" si="1063"/>
        <v>0</v>
      </c>
      <c r="AR199" s="456"/>
    </row>
    <row r="200" spans="1:44" ht="43.15" customHeight="1">
      <c r="A200" s="358"/>
      <c r="B200" s="359"/>
      <c r="C200" s="360"/>
      <c r="D200" s="192" t="s">
        <v>263</v>
      </c>
      <c r="E200" s="197">
        <f t="shared" si="1079"/>
        <v>0</v>
      </c>
      <c r="F200" s="197">
        <f t="shared" si="1080"/>
        <v>0</v>
      </c>
      <c r="G200" s="200">
        <f t="shared" si="1081"/>
        <v>0</v>
      </c>
      <c r="H200" s="197"/>
      <c r="I200" s="197"/>
      <c r="J200" s="198">
        <f t="shared" si="1082"/>
        <v>0</v>
      </c>
      <c r="K200" s="197"/>
      <c r="L200" s="197"/>
      <c r="M200" s="198">
        <f t="shared" si="1043"/>
        <v>0</v>
      </c>
      <c r="N200" s="197"/>
      <c r="O200" s="197"/>
      <c r="P200" s="198">
        <f t="shared" si="1045"/>
        <v>0</v>
      </c>
      <c r="Q200" s="197"/>
      <c r="R200" s="197"/>
      <c r="S200" s="198">
        <f t="shared" si="1047"/>
        <v>0</v>
      </c>
      <c r="T200" s="197"/>
      <c r="U200" s="197"/>
      <c r="V200" s="198">
        <f t="shared" si="1049"/>
        <v>0</v>
      </c>
      <c r="W200" s="197"/>
      <c r="X200" s="197"/>
      <c r="Y200" s="198">
        <f t="shared" si="1051"/>
        <v>0</v>
      </c>
      <c r="Z200" s="197"/>
      <c r="AA200" s="197"/>
      <c r="AB200" s="198">
        <f t="shared" si="1053"/>
        <v>0</v>
      </c>
      <c r="AC200" s="197"/>
      <c r="AD200" s="197"/>
      <c r="AE200" s="198">
        <f t="shared" si="1055"/>
        <v>0</v>
      </c>
      <c r="AF200" s="197"/>
      <c r="AG200" s="197"/>
      <c r="AH200" s="198">
        <f t="shared" si="1057"/>
        <v>0</v>
      </c>
      <c r="AI200" s="197"/>
      <c r="AJ200" s="197"/>
      <c r="AK200" s="198">
        <f t="shared" si="1059"/>
        <v>0</v>
      </c>
      <c r="AL200" s="197"/>
      <c r="AM200" s="197"/>
      <c r="AN200" s="198">
        <f t="shared" si="1061"/>
        <v>0</v>
      </c>
      <c r="AO200" s="197"/>
      <c r="AP200" s="197"/>
      <c r="AQ200" s="198">
        <f t="shared" si="1063"/>
        <v>0</v>
      </c>
      <c r="AR200" s="456"/>
    </row>
    <row r="201" spans="1:44" ht="43.15" customHeight="1">
      <c r="A201" s="367" t="s">
        <v>381</v>
      </c>
      <c r="B201" s="370" t="s">
        <v>382</v>
      </c>
      <c r="C201" s="373" t="s">
        <v>447</v>
      </c>
      <c r="D201" s="215" t="s">
        <v>41</v>
      </c>
      <c r="E201" s="217">
        <f>H201+K201+N201+Q201+T201+W201+Z201+AC201+AF201+AI201+AL201+AO201</f>
        <v>4616.9119700000001</v>
      </c>
      <c r="F201" s="217">
        <f>I201+L201+O201+R201+U201+X201+AA201+AD201+AG201+AJ201+AM201+AP201</f>
        <v>0</v>
      </c>
      <c r="G201" s="201">
        <f>IF(F201,F201/E201*100,0)</f>
        <v>0</v>
      </c>
      <c r="H201" s="217">
        <f>SUM(H202:H205)</f>
        <v>0</v>
      </c>
      <c r="I201" s="217">
        <f>SUM(I202:I205)</f>
        <v>0</v>
      </c>
      <c r="J201" s="214">
        <f>IF(I201,I201/H201*100,0)</f>
        <v>0</v>
      </c>
      <c r="K201" s="217">
        <f t="shared" ref="K201:L201" si="1083">SUM(K202:K205)</f>
        <v>0</v>
      </c>
      <c r="L201" s="217">
        <f t="shared" si="1083"/>
        <v>0</v>
      </c>
      <c r="M201" s="214">
        <f t="shared" ref="M201:M225" si="1084">IF(L201,L201/K201*100,0)</f>
        <v>0</v>
      </c>
      <c r="N201" s="217">
        <f t="shared" ref="N201:O201" si="1085">SUM(N202:N205)</f>
        <v>0</v>
      </c>
      <c r="O201" s="217">
        <f t="shared" si="1085"/>
        <v>0</v>
      </c>
      <c r="P201" s="214">
        <f t="shared" ref="P201:P225" si="1086">IF(O201,O201/N201*100,0)</f>
        <v>0</v>
      </c>
      <c r="Q201" s="217">
        <f t="shared" ref="Q201:R201" si="1087">SUM(Q202:Q205)</f>
        <v>0</v>
      </c>
      <c r="R201" s="217">
        <f t="shared" si="1087"/>
        <v>0</v>
      </c>
      <c r="S201" s="214">
        <f t="shared" ref="S201:S225" si="1088">IF(R201,R201/Q201*100,0)</f>
        <v>0</v>
      </c>
      <c r="T201" s="217">
        <f t="shared" ref="T201:U201" si="1089">SUM(T202:T205)</f>
        <v>0</v>
      </c>
      <c r="U201" s="217">
        <f t="shared" si="1089"/>
        <v>0</v>
      </c>
      <c r="V201" s="214">
        <f t="shared" ref="V201:V225" si="1090">IF(U201,U201/T201*100,0)</f>
        <v>0</v>
      </c>
      <c r="W201" s="217">
        <f t="shared" ref="W201:X201" si="1091">SUM(W202:W205)</f>
        <v>0</v>
      </c>
      <c r="X201" s="217">
        <f t="shared" si="1091"/>
        <v>0</v>
      </c>
      <c r="Y201" s="214">
        <f t="shared" ref="Y201:Y225" si="1092">IF(X201,X201/W201*100,0)</f>
        <v>0</v>
      </c>
      <c r="Z201" s="217">
        <f t="shared" ref="Z201:AA201" si="1093">SUM(Z202:Z205)</f>
        <v>0</v>
      </c>
      <c r="AA201" s="217">
        <f t="shared" si="1093"/>
        <v>0</v>
      </c>
      <c r="AB201" s="214">
        <f t="shared" ref="AB201:AB225" si="1094">IF(AA201,AA201/Z201*100,0)</f>
        <v>0</v>
      </c>
      <c r="AC201" s="217">
        <f t="shared" ref="AC201:AD201" si="1095">SUM(AC202:AC205)</f>
        <v>0</v>
      </c>
      <c r="AD201" s="217">
        <f t="shared" si="1095"/>
        <v>0</v>
      </c>
      <c r="AE201" s="214">
        <f t="shared" ref="AE201:AE225" si="1096">IF(AD201,AD201/AC201*100,0)</f>
        <v>0</v>
      </c>
      <c r="AF201" s="217">
        <f t="shared" ref="AF201:AG201" si="1097">SUM(AF202:AF205)</f>
        <v>0</v>
      </c>
      <c r="AG201" s="217">
        <f t="shared" si="1097"/>
        <v>0</v>
      </c>
      <c r="AH201" s="214">
        <f t="shared" ref="AH201:AH225" si="1098">IF(AG201,AG201/AF201*100,0)</f>
        <v>0</v>
      </c>
      <c r="AI201" s="217">
        <f t="shared" ref="AI201:AJ201" si="1099">SUM(AI202:AI205)</f>
        <v>0</v>
      </c>
      <c r="AJ201" s="217">
        <f t="shared" si="1099"/>
        <v>0</v>
      </c>
      <c r="AK201" s="214">
        <f t="shared" ref="AK201:AK225" si="1100">IF(AJ201,AJ201/AI201*100,0)</f>
        <v>0</v>
      </c>
      <c r="AL201" s="217">
        <f t="shared" ref="AL201:AM201" si="1101">SUM(AL202:AL205)</f>
        <v>0</v>
      </c>
      <c r="AM201" s="217">
        <f t="shared" si="1101"/>
        <v>0</v>
      </c>
      <c r="AN201" s="214">
        <f t="shared" ref="AN201:AN225" si="1102">IF(AM201,AM201/AL201*100,0)</f>
        <v>0</v>
      </c>
      <c r="AO201" s="217">
        <f t="shared" ref="AO201:AP201" si="1103">SUM(AO202:AO205)</f>
        <v>4616.9119700000001</v>
      </c>
      <c r="AP201" s="217">
        <f t="shared" si="1103"/>
        <v>0</v>
      </c>
      <c r="AQ201" s="214">
        <f t="shared" ref="AQ201:AQ225" si="1104">IF(AP201,AP201/AO201*100,0)</f>
        <v>0</v>
      </c>
      <c r="AR201" s="456"/>
    </row>
    <row r="202" spans="1:44" ht="43.15" customHeight="1">
      <c r="A202" s="358"/>
      <c r="B202" s="359"/>
      <c r="C202" s="360"/>
      <c r="D202" s="191" t="s">
        <v>37</v>
      </c>
      <c r="E202" s="197">
        <f t="shared" ref="E202:E225" si="1105">H202+K202+N202+Q202+T202+W202+Z202+AC202+AF202+AI202+AL202+AO202</f>
        <v>0</v>
      </c>
      <c r="F202" s="197">
        <f t="shared" ref="F202:F225" si="1106">I202+L202+O202+R202+U202+X202+AA202+AD202+AG202+AJ202+AM202+AP202</f>
        <v>0</v>
      </c>
      <c r="G202" s="200">
        <f t="shared" ref="G202:G225" si="1107">IF(F202,F202/E202*100,0)</f>
        <v>0</v>
      </c>
      <c r="H202" s="197"/>
      <c r="I202" s="197"/>
      <c r="J202" s="198">
        <f t="shared" ref="J202:J205" si="1108">IF(I202,I202/H202*100,0)</f>
        <v>0</v>
      </c>
      <c r="K202" s="197"/>
      <c r="L202" s="197"/>
      <c r="M202" s="198">
        <f t="shared" si="1084"/>
        <v>0</v>
      </c>
      <c r="N202" s="197"/>
      <c r="O202" s="197"/>
      <c r="P202" s="198">
        <f t="shared" si="1086"/>
        <v>0</v>
      </c>
      <c r="Q202" s="197"/>
      <c r="R202" s="197"/>
      <c r="S202" s="198">
        <f t="shared" si="1088"/>
        <v>0</v>
      </c>
      <c r="T202" s="197"/>
      <c r="U202" s="197"/>
      <c r="V202" s="198">
        <f t="shared" si="1090"/>
        <v>0</v>
      </c>
      <c r="W202" s="197"/>
      <c r="X202" s="197"/>
      <c r="Y202" s="198">
        <f t="shared" si="1092"/>
        <v>0</v>
      </c>
      <c r="Z202" s="197"/>
      <c r="AA202" s="197"/>
      <c r="AB202" s="198">
        <f t="shared" si="1094"/>
        <v>0</v>
      </c>
      <c r="AC202" s="197"/>
      <c r="AD202" s="197"/>
      <c r="AE202" s="198">
        <f t="shared" si="1096"/>
        <v>0</v>
      </c>
      <c r="AF202" s="197"/>
      <c r="AG202" s="197"/>
      <c r="AH202" s="198">
        <f t="shared" si="1098"/>
        <v>0</v>
      </c>
      <c r="AI202" s="197"/>
      <c r="AJ202" s="197"/>
      <c r="AK202" s="198">
        <f t="shared" si="1100"/>
        <v>0</v>
      </c>
      <c r="AL202" s="197"/>
      <c r="AM202" s="197"/>
      <c r="AN202" s="198">
        <f t="shared" si="1102"/>
        <v>0</v>
      </c>
      <c r="AO202" s="197"/>
      <c r="AP202" s="197"/>
      <c r="AQ202" s="198">
        <f t="shared" si="1104"/>
        <v>0</v>
      </c>
      <c r="AR202" s="456"/>
    </row>
    <row r="203" spans="1:44" ht="43.15" customHeight="1">
      <c r="A203" s="358"/>
      <c r="B203" s="359"/>
      <c r="C203" s="360"/>
      <c r="D203" s="191" t="s">
        <v>2</v>
      </c>
      <c r="E203" s="197">
        <f t="shared" si="1105"/>
        <v>0</v>
      </c>
      <c r="F203" s="197">
        <f t="shared" si="1106"/>
        <v>0</v>
      </c>
      <c r="G203" s="200">
        <f t="shared" si="1107"/>
        <v>0</v>
      </c>
      <c r="H203" s="197"/>
      <c r="I203" s="197"/>
      <c r="J203" s="198">
        <f t="shared" si="1108"/>
        <v>0</v>
      </c>
      <c r="K203" s="197"/>
      <c r="L203" s="197"/>
      <c r="M203" s="198">
        <f t="shared" si="1084"/>
        <v>0</v>
      </c>
      <c r="N203" s="197"/>
      <c r="O203" s="197"/>
      <c r="P203" s="198">
        <f t="shared" si="1086"/>
        <v>0</v>
      </c>
      <c r="Q203" s="197"/>
      <c r="R203" s="197"/>
      <c r="S203" s="198">
        <f t="shared" si="1088"/>
        <v>0</v>
      </c>
      <c r="T203" s="197"/>
      <c r="U203" s="197"/>
      <c r="V203" s="198">
        <f t="shared" si="1090"/>
        <v>0</v>
      </c>
      <c r="W203" s="197"/>
      <c r="X203" s="197"/>
      <c r="Y203" s="198">
        <f t="shared" si="1092"/>
        <v>0</v>
      </c>
      <c r="Z203" s="197"/>
      <c r="AA203" s="197"/>
      <c r="AB203" s="198">
        <f t="shared" si="1094"/>
        <v>0</v>
      </c>
      <c r="AC203" s="197"/>
      <c r="AD203" s="197"/>
      <c r="AE203" s="198">
        <f t="shared" si="1096"/>
        <v>0</v>
      </c>
      <c r="AF203" s="197"/>
      <c r="AG203" s="197"/>
      <c r="AH203" s="198">
        <f t="shared" si="1098"/>
        <v>0</v>
      </c>
      <c r="AI203" s="197"/>
      <c r="AJ203" s="197"/>
      <c r="AK203" s="198">
        <f t="shared" si="1100"/>
        <v>0</v>
      </c>
      <c r="AL203" s="197"/>
      <c r="AM203" s="197"/>
      <c r="AN203" s="198">
        <f t="shared" si="1102"/>
        <v>0</v>
      </c>
      <c r="AO203" s="197"/>
      <c r="AP203" s="197"/>
      <c r="AQ203" s="198">
        <f t="shared" si="1104"/>
        <v>0</v>
      </c>
      <c r="AR203" s="456"/>
    </row>
    <row r="204" spans="1:44" ht="43.15" customHeight="1">
      <c r="A204" s="358"/>
      <c r="B204" s="359"/>
      <c r="C204" s="360"/>
      <c r="D204" s="297" t="s">
        <v>43</v>
      </c>
      <c r="E204" s="197">
        <f t="shared" si="1105"/>
        <v>4616.9119700000001</v>
      </c>
      <c r="F204" s="197">
        <f t="shared" si="1106"/>
        <v>0</v>
      </c>
      <c r="G204" s="200">
        <f t="shared" si="1107"/>
        <v>0</v>
      </c>
      <c r="H204" s="197"/>
      <c r="I204" s="197"/>
      <c r="J204" s="198">
        <f t="shared" si="1108"/>
        <v>0</v>
      </c>
      <c r="K204" s="197"/>
      <c r="L204" s="197"/>
      <c r="M204" s="198">
        <f t="shared" si="1084"/>
        <v>0</v>
      </c>
      <c r="N204" s="197"/>
      <c r="O204" s="197"/>
      <c r="P204" s="198">
        <f t="shared" si="1086"/>
        <v>0</v>
      </c>
      <c r="Q204" s="197"/>
      <c r="R204" s="197"/>
      <c r="S204" s="198">
        <f t="shared" si="1088"/>
        <v>0</v>
      </c>
      <c r="T204" s="197"/>
      <c r="U204" s="197"/>
      <c r="V204" s="198">
        <f t="shared" si="1090"/>
        <v>0</v>
      </c>
      <c r="W204" s="197"/>
      <c r="X204" s="197"/>
      <c r="Y204" s="198">
        <f t="shared" si="1092"/>
        <v>0</v>
      </c>
      <c r="Z204" s="197"/>
      <c r="AA204" s="197"/>
      <c r="AB204" s="198">
        <f t="shared" si="1094"/>
        <v>0</v>
      </c>
      <c r="AC204" s="197"/>
      <c r="AD204" s="197"/>
      <c r="AE204" s="198">
        <f t="shared" si="1096"/>
        <v>0</v>
      </c>
      <c r="AF204" s="197"/>
      <c r="AG204" s="197"/>
      <c r="AH204" s="198">
        <f t="shared" si="1098"/>
        <v>0</v>
      </c>
      <c r="AI204" s="197"/>
      <c r="AJ204" s="197"/>
      <c r="AK204" s="198">
        <f t="shared" si="1100"/>
        <v>0</v>
      </c>
      <c r="AL204" s="197"/>
      <c r="AM204" s="197"/>
      <c r="AN204" s="198">
        <f t="shared" si="1102"/>
        <v>0</v>
      </c>
      <c r="AO204" s="197">
        <v>4616.9119700000001</v>
      </c>
      <c r="AP204" s="197"/>
      <c r="AQ204" s="198">
        <f t="shared" si="1104"/>
        <v>0</v>
      </c>
      <c r="AR204" s="456"/>
    </row>
    <row r="205" spans="1:44" ht="43.15" customHeight="1">
      <c r="A205" s="358"/>
      <c r="B205" s="359"/>
      <c r="C205" s="360"/>
      <c r="D205" s="192" t="s">
        <v>263</v>
      </c>
      <c r="E205" s="197">
        <f t="shared" si="1105"/>
        <v>0</v>
      </c>
      <c r="F205" s="197">
        <f t="shared" si="1106"/>
        <v>0</v>
      </c>
      <c r="G205" s="200">
        <f t="shared" si="1107"/>
        <v>0</v>
      </c>
      <c r="H205" s="197"/>
      <c r="I205" s="197"/>
      <c r="J205" s="198">
        <f t="shared" si="1108"/>
        <v>0</v>
      </c>
      <c r="K205" s="197"/>
      <c r="L205" s="197"/>
      <c r="M205" s="198">
        <f t="shared" si="1084"/>
        <v>0</v>
      </c>
      <c r="N205" s="197"/>
      <c r="O205" s="197"/>
      <c r="P205" s="198">
        <f t="shared" si="1086"/>
        <v>0</v>
      </c>
      <c r="Q205" s="197"/>
      <c r="R205" s="197"/>
      <c r="S205" s="198">
        <f t="shared" si="1088"/>
        <v>0</v>
      </c>
      <c r="T205" s="197"/>
      <c r="U205" s="197"/>
      <c r="V205" s="198">
        <f t="shared" si="1090"/>
        <v>0</v>
      </c>
      <c r="W205" s="197"/>
      <c r="X205" s="197"/>
      <c r="Y205" s="198">
        <f t="shared" si="1092"/>
        <v>0</v>
      </c>
      <c r="Z205" s="197"/>
      <c r="AA205" s="197"/>
      <c r="AB205" s="198">
        <f t="shared" si="1094"/>
        <v>0</v>
      </c>
      <c r="AC205" s="197"/>
      <c r="AD205" s="197"/>
      <c r="AE205" s="198">
        <f t="shared" si="1096"/>
        <v>0</v>
      </c>
      <c r="AF205" s="197"/>
      <c r="AG205" s="197"/>
      <c r="AH205" s="198">
        <f t="shared" si="1098"/>
        <v>0</v>
      </c>
      <c r="AI205" s="197"/>
      <c r="AJ205" s="197"/>
      <c r="AK205" s="198">
        <f t="shared" si="1100"/>
        <v>0</v>
      </c>
      <c r="AL205" s="197"/>
      <c r="AM205" s="197"/>
      <c r="AN205" s="198">
        <f t="shared" si="1102"/>
        <v>0</v>
      </c>
      <c r="AO205" s="197"/>
      <c r="AP205" s="197"/>
      <c r="AQ205" s="198">
        <f t="shared" si="1104"/>
        <v>0</v>
      </c>
      <c r="AR205" s="456"/>
    </row>
    <row r="206" spans="1:44" s="96" customFormat="1" ht="43.15" customHeight="1">
      <c r="A206" s="402" t="s">
        <v>315</v>
      </c>
      <c r="B206" s="466" t="s">
        <v>352</v>
      </c>
      <c r="C206" s="373" t="s">
        <v>447</v>
      </c>
      <c r="D206" s="180" t="s">
        <v>41</v>
      </c>
      <c r="E206" s="195">
        <f t="shared" si="1105"/>
        <v>19217.796140000002</v>
      </c>
      <c r="F206" s="195">
        <f t="shared" si="1106"/>
        <v>1681.0903699999999</v>
      </c>
      <c r="G206" s="199">
        <f t="shared" si="1107"/>
        <v>8.7475710417229955</v>
      </c>
      <c r="H206" s="195">
        <f>SUM(H207:H210)</f>
        <v>0</v>
      </c>
      <c r="I206" s="195">
        <f>SUM(I207:I210)</f>
        <v>0</v>
      </c>
      <c r="J206" s="196">
        <f>IF(I206,I206/H206*100,0)</f>
        <v>0</v>
      </c>
      <c r="K206" s="195">
        <f t="shared" ref="K206:L206" si="1109">SUM(K207:K210)</f>
        <v>0</v>
      </c>
      <c r="L206" s="195">
        <f t="shared" si="1109"/>
        <v>0</v>
      </c>
      <c r="M206" s="196">
        <f t="shared" si="1084"/>
        <v>0</v>
      </c>
      <c r="N206" s="195">
        <f t="shared" ref="N206:O206" si="1110">SUM(N207:N210)</f>
        <v>0</v>
      </c>
      <c r="O206" s="195">
        <f t="shared" si="1110"/>
        <v>0</v>
      </c>
      <c r="P206" s="196">
        <f t="shared" si="1086"/>
        <v>0</v>
      </c>
      <c r="Q206" s="195">
        <f t="shared" ref="Q206:R206" si="1111">SUM(Q207:Q210)</f>
        <v>0</v>
      </c>
      <c r="R206" s="195">
        <f t="shared" si="1111"/>
        <v>0</v>
      </c>
      <c r="S206" s="196">
        <f t="shared" si="1088"/>
        <v>0</v>
      </c>
      <c r="T206" s="195">
        <f t="shared" ref="T206:U206" si="1112">SUM(T207:T210)</f>
        <v>138</v>
      </c>
      <c r="U206" s="195">
        <f t="shared" si="1112"/>
        <v>138</v>
      </c>
      <c r="V206" s="196">
        <f t="shared" si="1090"/>
        <v>100</v>
      </c>
      <c r="W206" s="195">
        <f t="shared" ref="W206:X206" si="1113">SUM(W207:W210)</f>
        <v>0</v>
      </c>
      <c r="X206" s="195">
        <f t="shared" si="1113"/>
        <v>0</v>
      </c>
      <c r="Y206" s="196">
        <f t="shared" si="1092"/>
        <v>0</v>
      </c>
      <c r="Z206" s="195">
        <f t="shared" ref="Z206:AA206" si="1114">SUM(Z207:Z210)</f>
        <v>598.89036999999996</v>
      </c>
      <c r="AA206" s="195">
        <f t="shared" si="1114"/>
        <v>598.89036999999996</v>
      </c>
      <c r="AB206" s="196">
        <f t="shared" si="1094"/>
        <v>100</v>
      </c>
      <c r="AC206" s="195">
        <f t="shared" ref="AC206:AD206" si="1115">SUM(AC207:AC210)</f>
        <v>0</v>
      </c>
      <c r="AD206" s="195">
        <f t="shared" si="1115"/>
        <v>0</v>
      </c>
      <c r="AE206" s="196">
        <f t="shared" si="1096"/>
        <v>0</v>
      </c>
      <c r="AF206" s="195">
        <f t="shared" ref="AF206:AG206" si="1116">SUM(AF207:AF210)</f>
        <v>944.16285000000005</v>
      </c>
      <c r="AG206" s="195">
        <f t="shared" si="1116"/>
        <v>944.2</v>
      </c>
      <c r="AH206" s="196">
        <f t="shared" si="1098"/>
        <v>100.00393470257805</v>
      </c>
      <c r="AI206" s="195">
        <f t="shared" ref="AI206:AJ206" si="1117">SUM(AI207:AI210)</f>
        <v>0</v>
      </c>
      <c r="AJ206" s="195">
        <f t="shared" si="1117"/>
        <v>0</v>
      </c>
      <c r="AK206" s="196">
        <f t="shared" si="1100"/>
        <v>0</v>
      </c>
      <c r="AL206" s="195">
        <f t="shared" ref="AL206:AM206" si="1118">SUM(AL207:AL210)</f>
        <v>16838.92929</v>
      </c>
      <c r="AM206" s="195">
        <f t="shared" si="1118"/>
        <v>0</v>
      </c>
      <c r="AN206" s="196">
        <f t="shared" si="1102"/>
        <v>0</v>
      </c>
      <c r="AO206" s="195">
        <f t="shared" ref="AO206:AP206" si="1119">SUM(AO207:AO210)</f>
        <v>697.81362999999999</v>
      </c>
      <c r="AP206" s="195">
        <f t="shared" si="1119"/>
        <v>0</v>
      </c>
      <c r="AQ206" s="196">
        <f t="shared" si="1104"/>
        <v>0</v>
      </c>
      <c r="AR206" s="456"/>
    </row>
    <row r="207" spans="1:44" ht="43.15" customHeight="1">
      <c r="A207" s="402"/>
      <c r="B207" s="466"/>
      <c r="C207" s="360"/>
      <c r="D207" s="193" t="s">
        <v>37</v>
      </c>
      <c r="E207" s="197">
        <f t="shared" si="1105"/>
        <v>0</v>
      </c>
      <c r="F207" s="197">
        <f t="shared" si="1106"/>
        <v>0</v>
      </c>
      <c r="G207" s="200">
        <f t="shared" si="1107"/>
        <v>0</v>
      </c>
      <c r="H207" s="197">
        <f>H227+H232</f>
        <v>0</v>
      </c>
      <c r="I207" s="197">
        <f>I227+I232</f>
        <v>0</v>
      </c>
      <c r="J207" s="198">
        <f t="shared" ref="J207:J210" si="1120">IF(I207,I207/H207*100,0)</f>
        <v>0</v>
      </c>
      <c r="K207" s="197">
        <f t="shared" ref="K207:L207" si="1121">K227+K232</f>
        <v>0</v>
      </c>
      <c r="L207" s="197">
        <f t="shared" si="1121"/>
        <v>0</v>
      </c>
      <c r="M207" s="198">
        <f t="shared" si="1084"/>
        <v>0</v>
      </c>
      <c r="N207" s="197">
        <f t="shared" ref="N207:O207" si="1122">N227+N232</f>
        <v>0</v>
      </c>
      <c r="O207" s="197">
        <f t="shared" si="1122"/>
        <v>0</v>
      </c>
      <c r="P207" s="198">
        <f t="shared" si="1086"/>
        <v>0</v>
      </c>
      <c r="Q207" s="197">
        <f t="shared" ref="Q207:R207" si="1123">Q227+Q232</f>
        <v>0</v>
      </c>
      <c r="R207" s="197">
        <f t="shared" si="1123"/>
        <v>0</v>
      </c>
      <c r="S207" s="198">
        <f t="shared" si="1088"/>
        <v>0</v>
      </c>
      <c r="T207" s="197">
        <f t="shared" ref="T207:U207" si="1124">T227+T232</f>
        <v>0</v>
      </c>
      <c r="U207" s="197">
        <f t="shared" si="1124"/>
        <v>0</v>
      </c>
      <c r="V207" s="198">
        <f t="shared" si="1090"/>
        <v>0</v>
      </c>
      <c r="W207" s="197">
        <f t="shared" ref="W207:X207" si="1125">W227+W232</f>
        <v>0</v>
      </c>
      <c r="X207" s="197">
        <f t="shared" si="1125"/>
        <v>0</v>
      </c>
      <c r="Y207" s="198">
        <f t="shared" si="1092"/>
        <v>0</v>
      </c>
      <c r="Z207" s="197">
        <f t="shared" ref="Z207:AA207" si="1126">Z227+Z232</f>
        <v>0</v>
      </c>
      <c r="AA207" s="197">
        <f t="shared" si="1126"/>
        <v>0</v>
      </c>
      <c r="AB207" s="198">
        <f t="shared" si="1094"/>
        <v>0</v>
      </c>
      <c r="AC207" s="197">
        <f t="shared" ref="AC207:AD207" si="1127">AC227+AC232</f>
        <v>0</v>
      </c>
      <c r="AD207" s="197">
        <f t="shared" si="1127"/>
        <v>0</v>
      </c>
      <c r="AE207" s="198">
        <f t="shared" si="1096"/>
        <v>0</v>
      </c>
      <c r="AF207" s="197">
        <f t="shared" ref="AF207:AG207" si="1128">AF227+AF232</f>
        <v>0</v>
      </c>
      <c r="AG207" s="197">
        <f t="shared" si="1128"/>
        <v>0</v>
      </c>
      <c r="AH207" s="198">
        <f t="shared" si="1098"/>
        <v>0</v>
      </c>
      <c r="AI207" s="197">
        <f t="shared" ref="AI207:AJ207" si="1129">AI227+AI232</f>
        <v>0</v>
      </c>
      <c r="AJ207" s="197">
        <f t="shared" si="1129"/>
        <v>0</v>
      </c>
      <c r="AK207" s="198">
        <f t="shared" si="1100"/>
        <v>0</v>
      </c>
      <c r="AL207" s="197">
        <f t="shared" ref="AL207:AM207" si="1130">AL227+AL232</f>
        <v>0</v>
      </c>
      <c r="AM207" s="197">
        <f t="shared" si="1130"/>
        <v>0</v>
      </c>
      <c r="AN207" s="198">
        <f t="shared" si="1102"/>
        <v>0</v>
      </c>
      <c r="AO207" s="197">
        <f t="shared" ref="AO207:AP207" si="1131">AO227+AO232</f>
        <v>0</v>
      </c>
      <c r="AP207" s="197">
        <f t="shared" si="1131"/>
        <v>0</v>
      </c>
      <c r="AQ207" s="198">
        <f t="shared" si="1104"/>
        <v>0</v>
      </c>
      <c r="AR207" s="456"/>
    </row>
    <row r="208" spans="1:44" ht="43.15" customHeight="1">
      <c r="A208" s="402"/>
      <c r="B208" s="466"/>
      <c r="C208" s="360"/>
      <c r="D208" s="193" t="s">
        <v>2</v>
      </c>
      <c r="E208" s="197">
        <f t="shared" si="1105"/>
        <v>0</v>
      </c>
      <c r="F208" s="197">
        <f t="shared" si="1106"/>
        <v>0</v>
      </c>
      <c r="G208" s="200">
        <f t="shared" si="1107"/>
        <v>0</v>
      </c>
      <c r="H208" s="197">
        <f t="shared" ref="H208:I210" si="1132">H228+H233</f>
        <v>0</v>
      </c>
      <c r="I208" s="197">
        <f t="shared" si="1132"/>
        <v>0</v>
      </c>
      <c r="J208" s="198">
        <f t="shared" si="1120"/>
        <v>0</v>
      </c>
      <c r="K208" s="197">
        <f t="shared" ref="K208:L208" si="1133">K228+K233</f>
        <v>0</v>
      </c>
      <c r="L208" s="197">
        <f t="shared" si="1133"/>
        <v>0</v>
      </c>
      <c r="M208" s="198">
        <f t="shared" si="1084"/>
        <v>0</v>
      </c>
      <c r="N208" s="197">
        <f t="shared" ref="N208:O208" si="1134">N228+N233</f>
        <v>0</v>
      </c>
      <c r="O208" s="197">
        <f t="shared" si="1134"/>
        <v>0</v>
      </c>
      <c r="P208" s="198">
        <f t="shared" si="1086"/>
        <v>0</v>
      </c>
      <c r="Q208" s="197">
        <f t="shared" ref="Q208:R208" si="1135">Q228+Q233</f>
        <v>0</v>
      </c>
      <c r="R208" s="197">
        <f t="shared" si="1135"/>
        <v>0</v>
      </c>
      <c r="S208" s="198">
        <f t="shared" si="1088"/>
        <v>0</v>
      </c>
      <c r="T208" s="197">
        <f t="shared" ref="T208:U208" si="1136">T228+T233</f>
        <v>0</v>
      </c>
      <c r="U208" s="197">
        <f t="shared" si="1136"/>
        <v>0</v>
      </c>
      <c r="V208" s="198">
        <f t="shared" si="1090"/>
        <v>0</v>
      </c>
      <c r="W208" s="197">
        <f t="shared" ref="W208:X208" si="1137">W228+W233</f>
        <v>0</v>
      </c>
      <c r="X208" s="197">
        <f t="shared" si="1137"/>
        <v>0</v>
      </c>
      <c r="Y208" s="198">
        <f t="shared" si="1092"/>
        <v>0</v>
      </c>
      <c r="Z208" s="197">
        <f t="shared" ref="Z208:AA208" si="1138">Z228+Z233</f>
        <v>0</v>
      </c>
      <c r="AA208" s="197">
        <f t="shared" si="1138"/>
        <v>0</v>
      </c>
      <c r="AB208" s="198">
        <f t="shared" si="1094"/>
        <v>0</v>
      </c>
      <c r="AC208" s="197">
        <f t="shared" ref="AC208:AD208" si="1139">AC228+AC233</f>
        <v>0</v>
      </c>
      <c r="AD208" s="197">
        <f t="shared" si="1139"/>
        <v>0</v>
      </c>
      <c r="AE208" s="198">
        <f t="shared" si="1096"/>
        <v>0</v>
      </c>
      <c r="AF208" s="197">
        <f t="shared" ref="AF208:AG208" si="1140">AF228+AF233</f>
        <v>0</v>
      </c>
      <c r="AG208" s="197">
        <f t="shared" si="1140"/>
        <v>0</v>
      </c>
      <c r="AH208" s="198">
        <f t="shared" si="1098"/>
        <v>0</v>
      </c>
      <c r="AI208" s="197">
        <f t="shared" ref="AI208:AJ208" si="1141">AI228+AI233</f>
        <v>0</v>
      </c>
      <c r="AJ208" s="197">
        <f t="shared" si="1141"/>
        <v>0</v>
      </c>
      <c r="AK208" s="198">
        <f t="shared" si="1100"/>
        <v>0</v>
      </c>
      <c r="AL208" s="197">
        <f t="shared" ref="AL208:AM208" si="1142">AL228+AL233</f>
        <v>0</v>
      </c>
      <c r="AM208" s="197">
        <f t="shared" si="1142"/>
        <v>0</v>
      </c>
      <c r="AN208" s="198">
        <f t="shared" si="1102"/>
        <v>0</v>
      </c>
      <c r="AO208" s="197">
        <f t="shared" ref="AO208:AP208" si="1143">AO228+AO233</f>
        <v>0</v>
      </c>
      <c r="AP208" s="197">
        <f t="shared" si="1143"/>
        <v>0</v>
      </c>
      <c r="AQ208" s="198">
        <f t="shared" si="1104"/>
        <v>0</v>
      </c>
      <c r="AR208" s="456"/>
    </row>
    <row r="209" spans="1:44" ht="43.15" customHeight="1">
      <c r="A209" s="402"/>
      <c r="B209" s="466"/>
      <c r="C209" s="360"/>
      <c r="D209" s="193" t="s">
        <v>43</v>
      </c>
      <c r="E209" s="197">
        <f t="shared" si="1105"/>
        <v>19217.796140000002</v>
      </c>
      <c r="F209" s="197">
        <f t="shared" si="1106"/>
        <v>1681.0903699999999</v>
      </c>
      <c r="G209" s="200">
        <f t="shared" si="1107"/>
        <v>8.7475710417229955</v>
      </c>
      <c r="H209" s="197">
        <f>H229+H234+H214+H219+H224</f>
        <v>0</v>
      </c>
      <c r="I209" s="197">
        <f>I229+I234+I214+I219+I224</f>
        <v>0</v>
      </c>
      <c r="J209" s="198">
        <f t="shared" si="1120"/>
        <v>0</v>
      </c>
      <c r="K209" s="197">
        <f>K229+K234+K214+K219+K224</f>
        <v>0</v>
      </c>
      <c r="L209" s="197">
        <f>L229+L234+L214+L219+L224</f>
        <v>0</v>
      </c>
      <c r="M209" s="198">
        <f t="shared" si="1084"/>
        <v>0</v>
      </c>
      <c r="N209" s="197">
        <f>N229+N234+N214+N219+N224</f>
        <v>0</v>
      </c>
      <c r="O209" s="197">
        <f>O229+O234+O214+O219+O224</f>
        <v>0</v>
      </c>
      <c r="P209" s="198">
        <f t="shared" si="1086"/>
        <v>0</v>
      </c>
      <c r="Q209" s="197">
        <f>Q229+Q234+Q214+Q219+Q224</f>
        <v>0</v>
      </c>
      <c r="R209" s="197">
        <f>R229+R234+R214+R219+R224</f>
        <v>0</v>
      </c>
      <c r="S209" s="198">
        <f t="shared" si="1088"/>
        <v>0</v>
      </c>
      <c r="T209" s="197">
        <f>T229+T234+T214+T219+T224</f>
        <v>138</v>
      </c>
      <c r="U209" s="197">
        <f>U229+U234+U214+U219+U224</f>
        <v>138</v>
      </c>
      <c r="V209" s="198">
        <f t="shared" si="1090"/>
        <v>100</v>
      </c>
      <c r="W209" s="197">
        <f>W229+W234+W214+W219+W224</f>
        <v>0</v>
      </c>
      <c r="X209" s="197">
        <f>X229+X234+X214+X219+X224</f>
        <v>0</v>
      </c>
      <c r="Y209" s="198">
        <f t="shared" si="1092"/>
        <v>0</v>
      </c>
      <c r="Z209" s="197">
        <f>Z229+Z234+Z214+Z219+Z224</f>
        <v>598.89036999999996</v>
      </c>
      <c r="AA209" s="197">
        <f>AA229+AA234+AA214+AA219+AA224</f>
        <v>598.89036999999996</v>
      </c>
      <c r="AB209" s="198">
        <f t="shared" si="1094"/>
        <v>100</v>
      </c>
      <c r="AC209" s="197">
        <f>AC229+AC234+AC214+AC219+AC224</f>
        <v>0</v>
      </c>
      <c r="AD209" s="197">
        <f>AD229+AD234+AD214+AD219+AD224</f>
        <v>0</v>
      </c>
      <c r="AE209" s="198">
        <f t="shared" si="1096"/>
        <v>0</v>
      </c>
      <c r="AF209" s="197">
        <f>AF229+AF234+AF214+AF219+AF224</f>
        <v>944.16285000000005</v>
      </c>
      <c r="AG209" s="197">
        <f>AG229+AG234+AG214+AG219+AG224</f>
        <v>944.2</v>
      </c>
      <c r="AH209" s="198">
        <f t="shared" si="1098"/>
        <v>100.00393470257805</v>
      </c>
      <c r="AI209" s="197">
        <f>AI229+AI234+AI214+AI219+AI224</f>
        <v>0</v>
      </c>
      <c r="AJ209" s="197">
        <f>AJ229+AJ234+AJ214+AJ219+AJ224</f>
        <v>0</v>
      </c>
      <c r="AK209" s="198">
        <f t="shared" si="1100"/>
        <v>0</v>
      </c>
      <c r="AL209" s="197">
        <f>AL229+AL234+AL214+AL219+AL224</f>
        <v>16838.92929</v>
      </c>
      <c r="AM209" s="197">
        <f>AM229+AM234+AM214+AM219+AM224</f>
        <v>0</v>
      </c>
      <c r="AN209" s="198">
        <f t="shared" si="1102"/>
        <v>0</v>
      </c>
      <c r="AO209" s="197">
        <f>AO229+AO234+AO214+AO219+AO224</f>
        <v>697.81362999999999</v>
      </c>
      <c r="AP209" s="197">
        <f>AP229+AP234+AP214+AP219+AP224</f>
        <v>0</v>
      </c>
      <c r="AQ209" s="198">
        <f t="shared" si="1104"/>
        <v>0</v>
      </c>
      <c r="AR209" s="456"/>
    </row>
    <row r="210" spans="1:44" ht="43.15" customHeight="1">
      <c r="A210" s="402"/>
      <c r="B210" s="466"/>
      <c r="C210" s="360"/>
      <c r="D210" s="193" t="s">
        <v>263</v>
      </c>
      <c r="E210" s="197">
        <f t="shared" si="1105"/>
        <v>0</v>
      </c>
      <c r="F210" s="197">
        <f t="shared" si="1106"/>
        <v>0</v>
      </c>
      <c r="G210" s="200">
        <f t="shared" si="1107"/>
        <v>0</v>
      </c>
      <c r="H210" s="197">
        <f t="shared" si="1132"/>
        <v>0</v>
      </c>
      <c r="I210" s="197">
        <f t="shared" si="1132"/>
        <v>0</v>
      </c>
      <c r="J210" s="198">
        <f t="shared" si="1120"/>
        <v>0</v>
      </c>
      <c r="K210" s="197">
        <f t="shared" ref="K210:L210" si="1144">K230+K235</f>
        <v>0</v>
      </c>
      <c r="L210" s="197">
        <f t="shared" si="1144"/>
        <v>0</v>
      </c>
      <c r="M210" s="198">
        <f t="shared" si="1084"/>
        <v>0</v>
      </c>
      <c r="N210" s="197">
        <f t="shared" ref="N210:O210" si="1145">N230+N235</f>
        <v>0</v>
      </c>
      <c r="O210" s="197">
        <f t="shared" si="1145"/>
        <v>0</v>
      </c>
      <c r="P210" s="198">
        <f t="shared" si="1086"/>
        <v>0</v>
      </c>
      <c r="Q210" s="197">
        <f t="shared" ref="Q210:R210" si="1146">Q230+Q235</f>
        <v>0</v>
      </c>
      <c r="R210" s="197">
        <f t="shared" si="1146"/>
        <v>0</v>
      </c>
      <c r="S210" s="198">
        <f t="shared" si="1088"/>
        <v>0</v>
      </c>
      <c r="T210" s="197">
        <f t="shared" ref="T210:U210" si="1147">T230+T235</f>
        <v>0</v>
      </c>
      <c r="U210" s="197">
        <f t="shared" si="1147"/>
        <v>0</v>
      </c>
      <c r="V210" s="198">
        <f t="shared" si="1090"/>
        <v>0</v>
      </c>
      <c r="W210" s="197">
        <f t="shared" ref="W210:X210" si="1148">W230+W235</f>
        <v>0</v>
      </c>
      <c r="X210" s="197">
        <f t="shared" si="1148"/>
        <v>0</v>
      </c>
      <c r="Y210" s="198">
        <f t="shared" si="1092"/>
        <v>0</v>
      </c>
      <c r="Z210" s="197">
        <f t="shared" ref="Z210:AA210" si="1149">Z230+Z235</f>
        <v>0</v>
      </c>
      <c r="AA210" s="197">
        <f t="shared" si="1149"/>
        <v>0</v>
      </c>
      <c r="AB210" s="198">
        <f t="shared" si="1094"/>
        <v>0</v>
      </c>
      <c r="AC210" s="197">
        <f t="shared" ref="AC210:AD210" si="1150">AC230+AC235</f>
        <v>0</v>
      </c>
      <c r="AD210" s="197">
        <f t="shared" si="1150"/>
        <v>0</v>
      </c>
      <c r="AE210" s="198">
        <f t="shared" si="1096"/>
        <v>0</v>
      </c>
      <c r="AF210" s="197">
        <f t="shared" ref="AF210:AG210" si="1151">AF230+AF235</f>
        <v>0</v>
      </c>
      <c r="AG210" s="197">
        <f t="shared" si="1151"/>
        <v>0</v>
      </c>
      <c r="AH210" s="198">
        <f t="shared" si="1098"/>
        <v>0</v>
      </c>
      <c r="AI210" s="197">
        <f t="shared" ref="AI210:AJ210" si="1152">AI230+AI235</f>
        <v>0</v>
      </c>
      <c r="AJ210" s="197">
        <f t="shared" si="1152"/>
        <v>0</v>
      </c>
      <c r="AK210" s="198">
        <f t="shared" si="1100"/>
        <v>0</v>
      </c>
      <c r="AL210" s="197">
        <f t="shared" ref="AL210:AM210" si="1153">AL230+AL235</f>
        <v>0</v>
      </c>
      <c r="AM210" s="197">
        <f t="shared" si="1153"/>
        <v>0</v>
      </c>
      <c r="AN210" s="198">
        <f t="shared" si="1102"/>
        <v>0</v>
      </c>
      <c r="AO210" s="197">
        <f t="shared" ref="AO210:AP210" si="1154">AO230+AO235</f>
        <v>0</v>
      </c>
      <c r="AP210" s="197">
        <f t="shared" si="1154"/>
        <v>0</v>
      </c>
      <c r="AQ210" s="198">
        <f t="shared" si="1104"/>
        <v>0</v>
      </c>
      <c r="AR210" s="456"/>
    </row>
    <row r="211" spans="1:44" s="225" customFormat="1" ht="43.15" customHeight="1">
      <c r="A211" s="358" t="s">
        <v>383</v>
      </c>
      <c r="B211" s="359" t="s">
        <v>448</v>
      </c>
      <c r="C211" s="373" t="s">
        <v>447</v>
      </c>
      <c r="D211" s="180" t="s">
        <v>41</v>
      </c>
      <c r="E211" s="217">
        <f t="shared" si="1105"/>
        <v>5601.6131999999998</v>
      </c>
      <c r="F211" s="217">
        <f t="shared" si="1106"/>
        <v>0</v>
      </c>
      <c r="G211" s="201">
        <f t="shared" si="1107"/>
        <v>0</v>
      </c>
      <c r="H211" s="217">
        <f>SUM(H212:H215)</f>
        <v>0</v>
      </c>
      <c r="I211" s="217">
        <f>SUM(I212:I215)</f>
        <v>0</v>
      </c>
      <c r="J211" s="214">
        <f>IF(I211,I211/H211*100,0)</f>
        <v>0</v>
      </c>
      <c r="K211" s="217">
        <f t="shared" ref="K211:L211" si="1155">SUM(K212:K215)</f>
        <v>0</v>
      </c>
      <c r="L211" s="217">
        <f t="shared" si="1155"/>
        <v>0</v>
      </c>
      <c r="M211" s="214">
        <f t="shared" si="1084"/>
        <v>0</v>
      </c>
      <c r="N211" s="217">
        <f t="shared" ref="N211:O211" si="1156">SUM(N212:N215)</f>
        <v>0</v>
      </c>
      <c r="O211" s="217">
        <f t="shared" si="1156"/>
        <v>0</v>
      </c>
      <c r="P211" s="214">
        <f t="shared" si="1086"/>
        <v>0</v>
      </c>
      <c r="Q211" s="217">
        <f t="shared" ref="Q211:R211" si="1157">SUM(Q212:Q215)</f>
        <v>0</v>
      </c>
      <c r="R211" s="217">
        <f t="shared" si="1157"/>
        <v>0</v>
      </c>
      <c r="S211" s="214">
        <f t="shared" si="1088"/>
        <v>0</v>
      </c>
      <c r="T211" s="217">
        <f t="shared" ref="T211:U211" si="1158">SUM(T212:T215)</f>
        <v>0</v>
      </c>
      <c r="U211" s="217">
        <f t="shared" si="1158"/>
        <v>0</v>
      </c>
      <c r="V211" s="214">
        <f t="shared" si="1090"/>
        <v>0</v>
      </c>
      <c r="W211" s="217">
        <f t="shared" ref="W211:X211" si="1159">SUM(W212:W215)</f>
        <v>0</v>
      </c>
      <c r="X211" s="217">
        <f t="shared" si="1159"/>
        <v>0</v>
      </c>
      <c r="Y211" s="214">
        <f t="shared" si="1092"/>
        <v>0</v>
      </c>
      <c r="Z211" s="217">
        <f t="shared" ref="Z211:AA211" si="1160">SUM(Z212:Z215)</f>
        <v>0</v>
      </c>
      <c r="AA211" s="217">
        <f t="shared" si="1160"/>
        <v>0</v>
      </c>
      <c r="AB211" s="214">
        <f t="shared" si="1094"/>
        <v>0</v>
      </c>
      <c r="AC211" s="217">
        <f t="shared" ref="AC211:AD211" si="1161">SUM(AC212:AC215)</f>
        <v>0</v>
      </c>
      <c r="AD211" s="217">
        <f t="shared" si="1161"/>
        <v>0</v>
      </c>
      <c r="AE211" s="214">
        <f t="shared" si="1096"/>
        <v>0</v>
      </c>
      <c r="AF211" s="217">
        <f t="shared" ref="AF211:AG211" si="1162">SUM(AF212:AF215)</f>
        <v>0</v>
      </c>
      <c r="AG211" s="217">
        <f t="shared" si="1162"/>
        <v>0</v>
      </c>
      <c r="AH211" s="214">
        <f t="shared" si="1098"/>
        <v>0</v>
      </c>
      <c r="AI211" s="217">
        <f t="shared" ref="AI211:AJ211" si="1163">SUM(AI212:AI215)</f>
        <v>0</v>
      </c>
      <c r="AJ211" s="217">
        <f t="shared" si="1163"/>
        <v>0</v>
      </c>
      <c r="AK211" s="214">
        <f t="shared" si="1100"/>
        <v>0</v>
      </c>
      <c r="AL211" s="217">
        <f t="shared" ref="AL211:AM211" si="1164">SUM(AL212:AL215)</f>
        <v>5601.6131999999998</v>
      </c>
      <c r="AM211" s="217">
        <f t="shared" si="1164"/>
        <v>0</v>
      </c>
      <c r="AN211" s="214">
        <f t="shared" si="1102"/>
        <v>0</v>
      </c>
      <c r="AO211" s="217">
        <f t="shared" ref="AO211:AP211" si="1165">SUM(AO212:AO215)</f>
        <v>0</v>
      </c>
      <c r="AP211" s="217">
        <f t="shared" si="1165"/>
        <v>0</v>
      </c>
      <c r="AQ211" s="214">
        <f t="shared" si="1104"/>
        <v>0</v>
      </c>
      <c r="AR211" s="456"/>
    </row>
    <row r="212" spans="1:44" s="225" customFormat="1" ht="43.15" customHeight="1">
      <c r="A212" s="358"/>
      <c r="B212" s="359"/>
      <c r="C212" s="360"/>
      <c r="D212" s="193" t="s">
        <v>37</v>
      </c>
      <c r="E212" s="197">
        <f t="shared" si="1105"/>
        <v>0</v>
      </c>
      <c r="F212" s="197">
        <f t="shared" si="1106"/>
        <v>0</v>
      </c>
      <c r="G212" s="200">
        <f t="shared" si="1107"/>
        <v>0</v>
      </c>
      <c r="H212" s="197"/>
      <c r="I212" s="197"/>
      <c r="J212" s="198">
        <f t="shared" ref="J212:J215" si="1166">IF(I212,I212/H212*100,0)</f>
        <v>0</v>
      </c>
      <c r="K212" s="197"/>
      <c r="L212" s="197"/>
      <c r="M212" s="198">
        <f t="shared" si="1084"/>
        <v>0</v>
      </c>
      <c r="N212" s="197"/>
      <c r="O212" s="197"/>
      <c r="P212" s="198">
        <f t="shared" si="1086"/>
        <v>0</v>
      </c>
      <c r="Q212" s="197"/>
      <c r="R212" s="197"/>
      <c r="S212" s="198">
        <f t="shared" si="1088"/>
        <v>0</v>
      </c>
      <c r="T212" s="197"/>
      <c r="U212" s="197"/>
      <c r="V212" s="198">
        <f t="shared" si="1090"/>
        <v>0</v>
      </c>
      <c r="W212" s="197"/>
      <c r="X212" s="197"/>
      <c r="Y212" s="198">
        <f t="shared" si="1092"/>
        <v>0</v>
      </c>
      <c r="Z212" s="197"/>
      <c r="AA212" s="197"/>
      <c r="AB212" s="198">
        <f t="shared" si="1094"/>
        <v>0</v>
      </c>
      <c r="AC212" s="197"/>
      <c r="AD212" s="197"/>
      <c r="AE212" s="198">
        <f t="shared" si="1096"/>
        <v>0</v>
      </c>
      <c r="AF212" s="197"/>
      <c r="AG212" s="197"/>
      <c r="AH212" s="198">
        <f t="shared" si="1098"/>
        <v>0</v>
      </c>
      <c r="AI212" s="197"/>
      <c r="AJ212" s="197"/>
      <c r="AK212" s="198">
        <f t="shared" si="1100"/>
        <v>0</v>
      </c>
      <c r="AL212" s="197"/>
      <c r="AM212" s="197"/>
      <c r="AN212" s="198">
        <f t="shared" si="1102"/>
        <v>0</v>
      </c>
      <c r="AO212" s="197"/>
      <c r="AP212" s="197"/>
      <c r="AQ212" s="198">
        <f t="shared" si="1104"/>
        <v>0</v>
      </c>
      <c r="AR212" s="456"/>
    </row>
    <row r="213" spans="1:44" s="225" customFormat="1" ht="43.15" customHeight="1">
      <c r="A213" s="358"/>
      <c r="B213" s="359"/>
      <c r="C213" s="360"/>
      <c r="D213" s="193" t="s">
        <v>2</v>
      </c>
      <c r="E213" s="197">
        <f t="shared" si="1105"/>
        <v>0</v>
      </c>
      <c r="F213" s="197">
        <f t="shared" si="1106"/>
        <v>0</v>
      </c>
      <c r="G213" s="200">
        <f t="shared" si="1107"/>
        <v>0</v>
      </c>
      <c r="H213" s="197"/>
      <c r="I213" s="197"/>
      <c r="J213" s="198">
        <f t="shared" si="1166"/>
        <v>0</v>
      </c>
      <c r="K213" s="197"/>
      <c r="L213" s="197"/>
      <c r="M213" s="198">
        <f t="shared" si="1084"/>
        <v>0</v>
      </c>
      <c r="N213" s="197"/>
      <c r="O213" s="197"/>
      <c r="P213" s="198">
        <f t="shared" si="1086"/>
        <v>0</v>
      </c>
      <c r="Q213" s="197"/>
      <c r="R213" s="197"/>
      <c r="S213" s="198">
        <f t="shared" si="1088"/>
        <v>0</v>
      </c>
      <c r="T213" s="197"/>
      <c r="U213" s="197"/>
      <c r="V213" s="198">
        <f t="shared" si="1090"/>
        <v>0</v>
      </c>
      <c r="W213" s="197"/>
      <c r="X213" s="197"/>
      <c r="Y213" s="198">
        <f t="shared" si="1092"/>
        <v>0</v>
      </c>
      <c r="Z213" s="197"/>
      <c r="AA213" s="197"/>
      <c r="AB213" s="198">
        <f t="shared" si="1094"/>
        <v>0</v>
      </c>
      <c r="AC213" s="197"/>
      <c r="AD213" s="197"/>
      <c r="AE213" s="198">
        <f t="shared" si="1096"/>
        <v>0</v>
      </c>
      <c r="AF213" s="197"/>
      <c r="AG213" s="197"/>
      <c r="AH213" s="198">
        <f t="shared" si="1098"/>
        <v>0</v>
      </c>
      <c r="AI213" s="197"/>
      <c r="AJ213" s="197"/>
      <c r="AK213" s="198">
        <f t="shared" si="1100"/>
        <v>0</v>
      </c>
      <c r="AL213" s="197"/>
      <c r="AM213" s="197"/>
      <c r="AN213" s="198">
        <f t="shared" si="1102"/>
        <v>0</v>
      </c>
      <c r="AO213" s="197"/>
      <c r="AP213" s="197"/>
      <c r="AQ213" s="198">
        <f t="shared" si="1104"/>
        <v>0</v>
      </c>
      <c r="AR213" s="456"/>
    </row>
    <row r="214" spans="1:44" s="225" customFormat="1" ht="43.15" customHeight="1">
      <c r="A214" s="358"/>
      <c r="B214" s="359"/>
      <c r="C214" s="360"/>
      <c r="D214" s="193" t="s">
        <v>43</v>
      </c>
      <c r="E214" s="197">
        <f t="shared" si="1105"/>
        <v>5601.6131999999998</v>
      </c>
      <c r="F214" s="197">
        <f t="shared" si="1106"/>
        <v>0</v>
      </c>
      <c r="G214" s="200">
        <f t="shared" si="1107"/>
        <v>0</v>
      </c>
      <c r="H214" s="197"/>
      <c r="I214" s="197"/>
      <c r="J214" s="198">
        <f t="shared" si="1166"/>
        <v>0</v>
      </c>
      <c r="K214" s="197"/>
      <c r="L214" s="197"/>
      <c r="M214" s="198">
        <f t="shared" si="1084"/>
        <v>0</v>
      </c>
      <c r="N214" s="197"/>
      <c r="O214" s="197"/>
      <c r="P214" s="198">
        <f t="shared" si="1086"/>
        <v>0</v>
      </c>
      <c r="Q214" s="197"/>
      <c r="R214" s="197"/>
      <c r="S214" s="198">
        <f t="shared" si="1088"/>
        <v>0</v>
      </c>
      <c r="T214" s="197"/>
      <c r="U214" s="197"/>
      <c r="V214" s="198">
        <f t="shared" si="1090"/>
        <v>0</v>
      </c>
      <c r="W214" s="197"/>
      <c r="X214" s="197"/>
      <c r="Y214" s="198">
        <f t="shared" si="1092"/>
        <v>0</v>
      </c>
      <c r="Z214" s="197"/>
      <c r="AA214" s="197"/>
      <c r="AB214" s="198">
        <f t="shared" si="1094"/>
        <v>0</v>
      </c>
      <c r="AC214" s="197"/>
      <c r="AD214" s="197"/>
      <c r="AE214" s="198">
        <f t="shared" si="1096"/>
        <v>0</v>
      </c>
      <c r="AF214" s="197"/>
      <c r="AG214" s="197"/>
      <c r="AH214" s="198">
        <f t="shared" si="1098"/>
        <v>0</v>
      </c>
      <c r="AI214" s="197"/>
      <c r="AJ214" s="197"/>
      <c r="AK214" s="198">
        <f t="shared" si="1100"/>
        <v>0</v>
      </c>
      <c r="AL214" s="197">
        <f>5601.6132</f>
        <v>5601.6131999999998</v>
      </c>
      <c r="AM214" s="197"/>
      <c r="AN214" s="198">
        <f t="shared" si="1102"/>
        <v>0</v>
      </c>
      <c r="AO214" s="197"/>
      <c r="AP214" s="197"/>
      <c r="AQ214" s="198">
        <f t="shared" si="1104"/>
        <v>0</v>
      </c>
      <c r="AR214" s="456"/>
    </row>
    <row r="215" spans="1:44" s="225" customFormat="1" ht="43.15" customHeight="1">
      <c r="A215" s="358"/>
      <c r="B215" s="359"/>
      <c r="C215" s="360"/>
      <c r="D215" s="193" t="s">
        <v>263</v>
      </c>
      <c r="E215" s="197">
        <f t="shared" si="1105"/>
        <v>0</v>
      </c>
      <c r="F215" s="197">
        <f t="shared" si="1106"/>
        <v>0</v>
      </c>
      <c r="G215" s="200">
        <f t="shared" si="1107"/>
        <v>0</v>
      </c>
      <c r="H215" s="197"/>
      <c r="I215" s="197"/>
      <c r="J215" s="198">
        <f t="shared" si="1166"/>
        <v>0</v>
      </c>
      <c r="K215" s="197"/>
      <c r="L215" s="197"/>
      <c r="M215" s="198">
        <f t="shared" si="1084"/>
        <v>0</v>
      </c>
      <c r="N215" s="197"/>
      <c r="O215" s="197"/>
      <c r="P215" s="198">
        <f t="shared" si="1086"/>
        <v>0</v>
      </c>
      <c r="Q215" s="197"/>
      <c r="R215" s="197"/>
      <c r="S215" s="198">
        <f t="shared" si="1088"/>
        <v>0</v>
      </c>
      <c r="T215" s="197"/>
      <c r="U215" s="197"/>
      <c r="V215" s="198">
        <f t="shared" si="1090"/>
        <v>0</v>
      </c>
      <c r="W215" s="197"/>
      <c r="X215" s="197"/>
      <c r="Y215" s="198">
        <f t="shared" si="1092"/>
        <v>0</v>
      </c>
      <c r="Z215" s="197"/>
      <c r="AA215" s="197"/>
      <c r="AB215" s="198">
        <f t="shared" si="1094"/>
        <v>0</v>
      </c>
      <c r="AC215" s="197"/>
      <c r="AD215" s="197"/>
      <c r="AE215" s="198">
        <f t="shared" si="1096"/>
        <v>0</v>
      </c>
      <c r="AF215" s="197"/>
      <c r="AG215" s="197"/>
      <c r="AH215" s="198">
        <f t="shared" si="1098"/>
        <v>0</v>
      </c>
      <c r="AI215" s="197"/>
      <c r="AJ215" s="197"/>
      <c r="AK215" s="198">
        <f t="shared" si="1100"/>
        <v>0</v>
      </c>
      <c r="AL215" s="197"/>
      <c r="AM215" s="197"/>
      <c r="AN215" s="198">
        <f t="shared" si="1102"/>
        <v>0</v>
      </c>
      <c r="AO215" s="197"/>
      <c r="AP215" s="197"/>
      <c r="AQ215" s="198">
        <f t="shared" si="1104"/>
        <v>0</v>
      </c>
      <c r="AR215" s="456"/>
    </row>
    <row r="216" spans="1:44" s="225" customFormat="1" ht="43.15" customHeight="1">
      <c r="A216" s="358" t="s">
        <v>384</v>
      </c>
      <c r="B216" s="359" t="s">
        <v>452</v>
      </c>
      <c r="C216" s="373" t="s">
        <v>447</v>
      </c>
      <c r="D216" s="180" t="s">
        <v>41</v>
      </c>
      <c r="E216" s="217">
        <f t="shared" ref="E216:E220" si="1167">H216+K216+N216+Q216+T216+W216+Z216+AC216+AF216+AI216+AL216+AO216</f>
        <v>822.97699999999998</v>
      </c>
      <c r="F216" s="217">
        <f t="shared" ref="F216:F220" si="1168">I216+L216+O216+R216+U216+X216+AA216+AD216+AG216+AJ216+AM216+AP216</f>
        <v>0</v>
      </c>
      <c r="G216" s="201">
        <f t="shared" ref="G216:G220" si="1169">IF(F216,F216/E216*100,0)</f>
        <v>0</v>
      </c>
      <c r="H216" s="217">
        <f>SUM(H217:H220)</f>
        <v>0</v>
      </c>
      <c r="I216" s="217">
        <f>SUM(I217:I220)</f>
        <v>0</v>
      </c>
      <c r="J216" s="214">
        <f>IF(I216,I216/H216*100,0)</f>
        <v>0</v>
      </c>
      <c r="K216" s="217">
        <f t="shared" ref="K216:L216" si="1170">SUM(K217:K220)</f>
        <v>0</v>
      </c>
      <c r="L216" s="217">
        <f t="shared" si="1170"/>
        <v>0</v>
      </c>
      <c r="M216" s="214">
        <f t="shared" ref="M216:M220" si="1171">IF(L216,L216/K216*100,0)</f>
        <v>0</v>
      </c>
      <c r="N216" s="217">
        <f t="shared" ref="N216:O216" si="1172">SUM(N217:N220)</f>
        <v>0</v>
      </c>
      <c r="O216" s="217">
        <f t="shared" si="1172"/>
        <v>0</v>
      </c>
      <c r="P216" s="214">
        <f t="shared" ref="P216:P220" si="1173">IF(O216,O216/N216*100,0)</f>
        <v>0</v>
      </c>
      <c r="Q216" s="217">
        <f t="shared" ref="Q216:R216" si="1174">SUM(Q217:Q220)</f>
        <v>0</v>
      </c>
      <c r="R216" s="217">
        <f t="shared" si="1174"/>
        <v>0</v>
      </c>
      <c r="S216" s="214">
        <f t="shared" ref="S216:S220" si="1175">IF(R216,R216/Q216*100,0)</f>
        <v>0</v>
      </c>
      <c r="T216" s="217">
        <f t="shared" ref="T216:U216" si="1176">SUM(T217:T220)</f>
        <v>0</v>
      </c>
      <c r="U216" s="217">
        <f t="shared" si="1176"/>
        <v>0</v>
      </c>
      <c r="V216" s="214">
        <f t="shared" ref="V216:V220" si="1177">IF(U216,U216/T216*100,0)</f>
        <v>0</v>
      </c>
      <c r="W216" s="217">
        <f t="shared" ref="W216:X216" si="1178">SUM(W217:W220)</f>
        <v>0</v>
      </c>
      <c r="X216" s="217">
        <f t="shared" si="1178"/>
        <v>0</v>
      </c>
      <c r="Y216" s="214">
        <f t="shared" ref="Y216:Y220" si="1179">IF(X216,X216/W216*100,0)</f>
        <v>0</v>
      </c>
      <c r="Z216" s="217">
        <f t="shared" ref="Z216:AA216" si="1180">SUM(Z217:Z220)</f>
        <v>0</v>
      </c>
      <c r="AA216" s="217">
        <f t="shared" si="1180"/>
        <v>0</v>
      </c>
      <c r="AB216" s="214">
        <f t="shared" ref="AB216:AB220" si="1181">IF(AA216,AA216/Z216*100,0)</f>
        <v>0</v>
      </c>
      <c r="AC216" s="217">
        <f t="shared" ref="AC216:AD216" si="1182">SUM(AC217:AC220)</f>
        <v>0</v>
      </c>
      <c r="AD216" s="217">
        <f t="shared" si="1182"/>
        <v>0</v>
      </c>
      <c r="AE216" s="214">
        <f t="shared" ref="AE216:AE220" si="1183">IF(AD216,AD216/AC216*100,0)</f>
        <v>0</v>
      </c>
      <c r="AF216" s="217">
        <f t="shared" ref="AF216:AG216" si="1184">SUM(AF217:AF220)</f>
        <v>0</v>
      </c>
      <c r="AG216" s="217">
        <f t="shared" si="1184"/>
        <v>0</v>
      </c>
      <c r="AH216" s="214">
        <f t="shared" ref="AH216:AH220" si="1185">IF(AG216,AG216/AF216*100,0)</f>
        <v>0</v>
      </c>
      <c r="AI216" s="217">
        <f t="shared" ref="AI216:AJ216" si="1186">SUM(AI217:AI220)</f>
        <v>0</v>
      </c>
      <c r="AJ216" s="217">
        <f t="shared" si="1186"/>
        <v>0</v>
      </c>
      <c r="AK216" s="214">
        <f t="shared" ref="AK216:AK220" si="1187">IF(AJ216,AJ216/AI216*100,0)</f>
        <v>0</v>
      </c>
      <c r="AL216" s="217">
        <f t="shared" ref="AL216:AM216" si="1188">SUM(AL217:AL220)</f>
        <v>822.97699999999998</v>
      </c>
      <c r="AM216" s="217">
        <f t="shared" si="1188"/>
        <v>0</v>
      </c>
      <c r="AN216" s="214">
        <f t="shared" ref="AN216:AN220" si="1189">IF(AM216,AM216/AL216*100,0)</f>
        <v>0</v>
      </c>
      <c r="AO216" s="217">
        <f t="shared" ref="AO216:AP216" si="1190">SUM(AO217:AO220)</f>
        <v>0</v>
      </c>
      <c r="AP216" s="217">
        <f t="shared" si="1190"/>
        <v>0</v>
      </c>
      <c r="AQ216" s="214">
        <f t="shared" ref="AQ216:AQ220" si="1191">IF(AP216,AP216/AO216*100,0)</f>
        <v>0</v>
      </c>
      <c r="AR216" s="456"/>
    </row>
    <row r="217" spans="1:44" s="225" customFormat="1" ht="43.15" customHeight="1">
      <c r="A217" s="358"/>
      <c r="B217" s="359"/>
      <c r="C217" s="360"/>
      <c r="D217" s="193" t="s">
        <v>37</v>
      </c>
      <c r="E217" s="197">
        <f t="shared" si="1167"/>
        <v>0</v>
      </c>
      <c r="F217" s="197">
        <f t="shared" si="1168"/>
        <v>0</v>
      </c>
      <c r="G217" s="200">
        <f t="shared" si="1169"/>
        <v>0</v>
      </c>
      <c r="H217" s="197"/>
      <c r="I217" s="197"/>
      <c r="J217" s="198">
        <f t="shared" ref="J217:J220" si="1192">IF(I217,I217/H217*100,0)</f>
        <v>0</v>
      </c>
      <c r="K217" s="197"/>
      <c r="L217" s="197"/>
      <c r="M217" s="198">
        <f t="shared" si="1171"/>
        <v>0</v>
      </c>
      <c r="N217" s="197"/>
      <c r="O217" s="197"/>
      <c r="P217" s="198">
        <f t="shared" si="1173"/>
        <v>0</v>
      </c>
      <c r="Q217" s="197"/>
      <c r="R217" s="197"/>
      <c r="S217" s="198">
        <f t="shared" si="1175"/>
        <v>0</v>
      </c>
      <c r="T217" s="197"/>
      <c r="U217" s="197"/>
      <c r="V217" s="198">
        <f t="shared" si="1177"/>
        <v>0</v>
      </c>
      <c r="W217" s="197"/>
      <c r="X217" s="197"/>
      <c r="Y217" s="198">
        <f t="shared" si="1179"/>
        <v>0</v>
      </c>
      <c r="Z217" s="197"/>
      <c r="AA217" s="197"/>
      <c r="AB217" s="198">
        <f t="shared" si="1181"/>
        <v>0</v>
      </c>
      <c r="AC217" s="197"/>
      <c r="AD217" s="197"/>
      <c r="AE217" s="198">
        <f t="shared" si="1183"/>
        <v>0</v>
      </c>
      <c r="AF217" s="197"/>
      <c r="AG217" s="197"/>
      <c r="AH217" s="198">
        <f t="shared" si="1185"/>
        <v>0</v>
      </c>
      <c r="AI217" s="197"/>
      <c r="AJ217" s="197"/>
      <c r="AK217" s="198">
        <f t="shared" si="1187"/>
        <v>0</v>
      </c>
      <c r="AL217" s="197"/>
      <c r="AM217" s="197"/>
      <c r="AN217" s="198">
        <f t="shared" si="1189"/>
        <v>0</v>
      </c>
      <c r="AO217" s="197"/>
      <c r="AP217" s="197"/>
      <c r="AQ217" s="198">
        <f t="shared" si="1191"/>
        <v>0</v>
      </c>
      <c r="AR217" s="456"/>
    </row>
    <row r="218" spans="1:44" s="225" customFormat="1" ht="43.15" customHeight="1">
      <c r="A218" s="358"/>
      <c r="B218" s="359"/>
      <c r="C218" s="360"/>
      <c r="D218" s="193" t="s">
        <v>2</v>
      </c>
      <c r="E218" s="197">
        <f t="shared" si="1167"/>
        <v>0</v>
      </c>
      <c r="F218" s="197">
        <f t="shared" si="1168"/>
        <v>0</v>
      </c>
      <c r="G218" s="200">
        <f t="shared" si="1169"/>
        <v>0</v>
      </c>
      <c r="H218" s="197"/>
      <c r="I218" s="197"/>
      <c r="J218" s="198">
        <f t="shared" si="1192"/>
        <v>0</v>
      </c>
      <c r="K218" s="197"/>
      <c r="L218" s="197"/>
      <c r="M218" s="198">
        <f t="shared" si="1171"/>
        <v>0</v>
      </c>
      <c r="N218" s="197"/>
      <c r="O218" s="197"/>
      <c r="P218" s="198">
        <f t="shared" si="1173"/>
        <v>0</v>
      </c>
      <c r="Q218" s="197"/>
      <c r="R218" s="197"/>
      <c r="S218" s="198">
        <f t="shared" si="1175"/>
        <v>0</v>
      </c>
      <c r="T218" s="197"/>
      <c r="U218" s="197"/>
      <c r="V218" s="198">
        <f t="shared" si="1177"/>
        <v>0</v>
      </c>
      <c r="W218" s="197"/>
      <c r="X218" s="197"/>
      <c r="Y218" s="198">
        <f t="shared" si="1179"/>
        <v>0</v>
      </c>
      <c r="Z218" s="197"/>
      <c r="AA218" s="197"/>
      <c r="AB218" s="198">
        <f t="shared" si="1181"/>
        <v>0</v>
      </c>
      <c r="AC218" s="197"/>
      <c r="AD218" s="197"/>
      <c r="AE218" s="198">
        <f t="shared" si="1183"/>
        <v>0</v>
      </c>
      <c r="AF218" s="197"/>
      <c r="AG218" s="197"/>
      <c r="AH218" s="198">
        <f t="shared" si="1185"/>
        <v>0</v>
      </c>
      <c r="AI218" s="197"/>
      <c r="AJ218" s="197"/>
      <c r="AK218" s="198">
        <f t="shared" si="1187"/>
        <v>0</v>
      </c>
      <c r="AL218" s="197"/>
      <c r="AM218" s="197"/>
      <c r="AN218" s="198">
        <f t="shared" si="1189"/>
        <v>0</v>
      </c>
      <c r="AO218" s="197"/>
      <c r="AP218" s="197"/>
      <c r="AQ218" s="198">
        <f t="shared" si="1191"/>
        <v>0</v>
      </c>
      <c r="AR218" s="456"/>
    </row>
    <row r="219" spans="1:44" s="225" customFormat="1" ht="43.15" customHeight="1">
      <c r="A219" s="358"/>
      <c r="B219" s="359"/>
      <c r="C219" s="360"/>
      <c r="D219" s="193" t="s">
        <v>43</v>
      </c>
      <c r="E219" s="197">
        <f t="shared" si="1167"/>
        <v>822.97699999999998</v>
      </c>
      <c r="F219" s="197">
        <f t="shared" si="1168"/>
        <v>0</v>
      </c>
      <c r="G219" s="200">
        <f t="shared" si="1169"/>
        <v>0</v>
      </c>
      <c r="H219" s="197"/>
      <c r="I219" s="197"/>
      <c r="J219" s="198">
        <f t="shared" si="1192"/>
        <v>0</v>
      </c>
      <c r="K219" s="197"/>
      <c r="L219" s="197"/>
      <c r="M219" s="198">
        <f t="shared" si="1171"/>
        <v>0</v>
      </c>
      <c r="N219" s="197"/>
      <c r="O219" s="197"/>
      <c r="P219" s="198">
        <f t="shared" si="1173"/>
        <v>0</v>
      </c>
      <c r="Q219" s="197"/>
      <c r="R219" s="197"/>
      <c r="S219" s="198">
        <f t="shared" si="1175"/>
        <v>0</v>
      </c>
      <c r="T219" s="197"/>
      <c r="U219" s="197"/>
      <c r="V219" s="198">
        <f t="shared" si="1177"/>
        <v>0</v>
      </c>
      <c r="W219" s="197"/>
      <c r="X219" s="197"/>
      <c r="Y219" s="198">
        <f t="shared" si="1179"/>
        <v>0</v>
      </c>
      <c r="Z219" s="197"/>
      <c r="AA219" s="197"/>
      <c r="AB219" s="198">
        <f t="shared" si="1181"/>
        <v>0</v>
      </c>
      <c r="AC219" s="197"/>
      <c r="AD219" s="197"/>
      <c r="AE219" s="198">
        <f t="shared" si="1183"/>
        <v>0</v>
      </c>
      <c r="AF219" s="197"/>
      <c r="AG219" s="197"/>
      <c r="AH219" s="198">
        <f t="shared" si="1185"/>
        <v>0</v>
      </c>
      <c r="AI219" s="197"/>
      <c r="AJ219" s="197"/>
      <c r="AK219" s="198">
        <f t="shared" si="1187"/>
        <v>0</v>
      </c>
      <c r="AL219" s="197">
        <v>822.97699999999998</v>
      </c>
      <c r="AM219" s="197"/>
      <c r="AN219" s="198">
        <f t="shared" si="1189"/>
        <v>0</v>
      </c>
      <c r="AO219" s="197"/>
      <c r="AP219" s="197"/>
      <c r="AQ219" s="198">
        <f t="shared" si="1191"/>
        <v>0</v>
      </c>
      <c r="AR219" s="456"/>
    </row>
    <row r="220" spans="1:44" s="225" customFormat="1" ht="43.15" customHeight="1">
      <c r="A220" s="358"/>
      <c r="B220" s="359"/>
      <c r="C220" s="360"/>
      <c r="D220" s="193" t="s">
        <v>263</v>
      </c>
      <c r="E220" s="197">
        <f t="shared" si="1167"/>
        <v>0</v>
      </c>
      <c r="F220" s="197">
        <f t="shared" si="1168"/>
        <v>0</v>
      </c>
      <c r="G220" s="200">
        <f t="shared" si="1169"/>
        <v>0</v>
      </c>
      <c r="H220" s="197"/>
      <c r="I220" s="197"/>
      <c r="J220" s="198">
        <f t="shared" si="1192"/>
        <v>0</v>
      </c>
      <c r="K220" s="197"/>
      <c r="L220" s="197"/>
      <c r="M220" s="198">
        <f t="shared" si="1171"/>
        <v>0</v>
      </c>
      <c r="N220" s="197"/>
      <c r="O220" s="197"/>
      <c r="P220" s="198">
        <f t="shared" si="1173"/>
        <v>0</v>
      </c>
      <c r="Q220" s="197"/>
      <c r="R220" s="197"/>
      <c r="S220" s="198">
        <f t="shared" si="1175"/>
        <v>0</v>
      </c>
      <c r="T220" s="197"/>
      <c r="U220" s="197"/>
      <c r="V220" s="198">
        <f t="shared" si="1177"/>
        <v>0</v>
      </c>
      <c r="W220" s="197"/>
      <c r="X220" s="197"/>
      <c r="Y220" s="198">
        <f t="shared" si="1179"/>
        <v>0</v>
      </c>
      <c r="Z220" s="197"/>
      <c r="AA220" s="197"/>
      <c r="AB220" s="198">
        <f t="shared" si="1181"/>
        <v>0</v>
      </c>
      <c r="AC220" s="197"/>
      <c r="AD220" s="197"/>
      <c r="AE220" s="198">
        <f t="shared" si="1183"/>
        <v>0</v>
      </c>
      <c r="AF220" s="197"/>
      <c r="AG220" s="197"/>
      <c r="AH220" s="198">
        <f t="shared" si="1185"/>
        <v>0</v>
      </c>
      <c r="AI220" s="197"/>
      <c r="AJ220" s="197"/>
      <c r="AK220" s="198">
        <f t="shared" si="1187"/>
        <v>0</v>
      </c>
      <c r="AL220" s="197"/>
      <c r="AM220" s="197"/>
      <c r="AN220" s="198">
        <f t="shared" si="1189"/>
        <v>0</v>
      </c>
      <c r="AO220" s="197"/>
      <c r="AP220" s="197"/>
      <c r="AQ220" s="198">
        <f t="shared" si="1191"/>
        <v>0</v>
      </c>
      <c r="AR220" s="456"/>
    </row>
    <row r="221" spans="1:44" s="225" customFormat="1" ht="43.15" customHeight="1">
      <c r="A221" s="358" t="s">
        <v>449</v>
      </c>
      <c r="B221" s="359" t="s">
        <v>453</v>
      </c>
      <c r="C221" s="373" t="s">
        <v>447</v>
      </c>
      <c r="D221" s="180" t="s">
        <v>41</v>
      </c>
      <c r="E221" s="217">
        <f t="shared" si="1105"/>
        <v>9605.7153699999999</v>
      </c>
      <c r="F221" s="217">
        <f t="shared" si="1106"/>
        <v>598.89036999999996</v>
      </c>
      <c r="G221" s="201">
        <f t="shared" si="1107"/>
        <v>6.2347295014634607</v>
      </c>
      <c r="H221" s="217">
        <f>SUM(H222:H225)</f>
        <v>0</v>
      </c>
      <c r="I221" s="217">
        <f>SUM(I222:I225)</f>
        <v>0</v>
      </c>
      <c r="J221" s="214">
        <f>IF(I221,I221/H221*100,0)</f>
        <v>0</v>
      </c>
      <c r="K221" s="217">
        <f t="shared" ref="K221:L221" si="1193">SUM(K222:K225)</f>
        <v>0</v>
      </c>
      <c r="L221" s="217">
        <f t="shared" si="1193"/>
        <v>0</v>
      </c>
      <c r="M221" s="214">
        <f t="shared" si="1084"/>
        <v>0</v>
      </c>
      <c r="N221" s="217">
        <f t="shared" ref="N221:O221" si="1194">SUM(N222:N225)</f>
        <v>0</v>
      </c>
      <c r="O221" s="217">
        <f t="shared" si="1194"/>
        <v>0</v>
      </c>
      <c r="P221" s="214">
        <f t="shared" si="1086"/>
        <v>0</v>
      </c>
      <c r="Q221" s="217">
        <f t="shared" ref="Q221:R221" si="1195">SUM(Q222:Q225)</f>
        <v>0</v>
      </c>
      <c r="R221" s="217">
        <f t="shared" si="1195"/>
        <v>0</v>
      </c>
      <c r="S221" s="214">
        <f t="shared" si="1088"/>
        <v>0</v>
      </c>
      <c r="T221" s="217">
        <f t="shared" ref="T221:U221" si="1196">SUM(T222:T225)</f>
        <v>0</v>
      </c>
      <c r="U221" s="217">
        <f t="shared" si="1196"/>
        <v>0</v>
      </c>
      <c r="V221" s="214">
        <f t="shared" si="1090"/>
        <v>0</v>
      </c>
      <c r="W221" s="217">
        <f t="shared" ref="W221:X221" si="1197">SUM(W222:W225)</f>
        <v>0</v>
      </c>
      <c r="X221" s="217">
        <f t="shared" si="1197"/>
        <v>0</v>
      </c>
      <c r="Y221" s="214">
        <f t="shared" si="1092"/>
        <v>0</v>
      </c>
      <c r="Z221" s="217">
        <f t="shared" ref="Z221:AA221" si="1198">SUM(Z222:Z225)</f>
        <v>598.89036999999996</v>
      </c>
      <c r="AA221" s="217">
        <f t="shared" si="1198"/>
        <v>598.89036999999996</v>
      </c>
      <c r="AB221" s="214">
        <f t="shared" si="1094"/>
        <v>100</v>
      </c>
      <c r="AC221" s="217">
        <f t="shared" ref="AC221:AD221" si="1199">SUM(AC222:AC225)</f>
        <v>0</v>
      </c>
      <c r="AD221" s="217">
        <f t="shared" si="1199"/>
        <v>0</v>
      </c>
      <c r="AE221" s="214">
        <f t="shared" si="1096"/>
        <v>0</v>
      </c>
      <c r="AF221" s="217">
        <f t="shared" ref="AF221:AG221" si="1200">SUM(AF222:AF225)</f>
        <v>0</v>
      </c>
      <c r="AG221" s="217">
        <f t="shared" si="1200"/>
        <v>0</v>
      </c>
      <c r="AH221" s="214">
        <f t="shared" si="1098"/>
        <v>0</v>
      </c>
      <c r="AI221" s="217">
        <f t="shared" ref="AI221:AJ221" si="1201">SUM(AI222:AI225)</f>
        <v>0</v>
      </c>
      <c r="AJ221" s="217">
        <f t="shared" si="1201"/>
        <v>0</v>
      </c>
      <c r="AK221" s="214">
        <f t="shared" si="1100"/>
        <v>0</v>
      </c>
      <c r="AL221" s="217">
        <f t="shared" ref="AL221:AM221" si="1202">SUM(AL222:AL225)</f>
        <v>9006.8250000000007</v>
      </c>
      <c r="AM221" s="217">
        <f t="shared" si="1202"/>
        <v>0</v>
      </c>
      <c r="AN221" s="214">
        <f t="shared" si="1102"/>
        <v>0</v>
      </c>
      <c r="AO221" s="217">
        <f t="shared" ref="AO221:AP221" si="1203">SUM(AO222:AO225)</f>
        <v>0</v>
      </c>
      <c r="AP221" s="217">
        <f t="shared" si="1203"/>
        <v>0</v>
      </c>
      <c r="AQ221" s="214">
        <f t="shared" si="1104"/>
        <v>0</v>
      </c>
      <c r="AR221" s="456"/>
    </row>
    <row r="222" spans="1:44" s="225" customFormat="1" ht="43.15" customHeight="1">
      <c r="A222" s="358"/>
      <c r="B222" s="359"/>
      <c r="C222" s="360"/>
      <c r="D222" s="193" t="s">
        <v>37</v>
      </c>
      <c r="E222" s="197">
        <f t="shared" si="1105"/>
        <v>0</v>
      </c>
      <c r="F222" s="197">
        <f t="shared" si="1106"/>
        <v>0</v>
      </c>
      <c r="G222" s="200">
        <f t="shared" si="1107"/>
        <v>0</v>
      </c>
      <c r="H222" s="197"/>
      <c r="I222" s="197"/>
      <c r="J222" s="198">
        <f t="shared" ref="J222:J225" si="1204">IF(I222,I222/H222*100,0)</f>
        <v>0</v>
      </c>
      <c r="K222" s="197"/>
      <c r="L222" s="197"/>
      <c r="M222" s="198">
        <f t="shared" si="1084"/>
        <v>0</v>
      </c>
      <c r="N222" s="197"/>
      <c r="O222" s="197"/>
      <c r="P222" s="198">
        <f t="shared" si="1086"/>
        <v>0</v>
      </c>
      <c r="Q222" s="197"/>
      <c r="R222" s="197"/>
      <c r="S222" s="198">
        <f t="shared" si="1088"/>
        <v>0</v>
      </c>
      <c r="T222" s="197"/>
      <c r="U222" s="197"/>
      <c r="V222" s="198">
        <f t="shared" si="1090"/>
        <v>0</v>
      </c>
      <c r="W222" s="197"/>
      <c r="X222" s="197"/>
      <c r="Y222" s="198">
        <f t="shared" si="1092"/>
        <v>0</v>
      </c>
      <c r="Z222" s="197"/>
      <c r="AA222" s="197"/>
      <c r="AB222" s="198">
        <f t="shared" si="1094"/>
        <v>0</v>
      </c>
      <c r="AC222" s="197"/>
      <c r="AD222" s="197"/>
      <c r="AE222" s="198">
        <f t="shared" si="1096"/>
        <v>0</v>
      </c>
      <c r="AF222" s="197"/>
      <c r="AG222" s="197"/>
      <c r="AH222" s="198">
        <f t="shared" si="1098"/>
        <v>0</v>
      </c>
      <c r="AI222" s="197"/>
      <c r="AJ222" s="197"/>
      <c r="AK222" s="198">
        <f t="shared" si="1100"/>
        <v>0</v>
      </c>
      <c r="AL222" s="197"/>
      <c r="AM222" s="197"/>
      <c r="AN222" s="198">
        <f t="shared" si="1102"/>
        <v>0</v>
      </c>
      <c r="AO222" s="197"/>
      <c r="AP222" s="197"/>
      <c r="AQ222" s="198">
        <f t="shared" si="1104"/>
        <v>0</v>
      </c>
      <c r="AR222" s="456"/>
    </row>
    <row r="223" spans="1:44" s="225" customFormat="1" ht="43.15" customHeight="1">
      <c r="A223" s="358"/>
      <c r="B223" s="359"/>
      <c r="C223" s="360"/>
      <c r="D223" s="193" t="s">
        <v>2</v>
      </c>
      <c r="E223" s="197">
        <f t="shared" si="1105"/>
        <v>0</v>
      </c>
      <c r="F223" s="197">
        <f t="shared" si="1106"/>
        <v>0</v>
      </c>
      <c r="G223" s="200">
        <f t="shared" si="1107"/>
        <v>0</v>
      </c>
      <c r="H223" s="197"/>
      <c r="I223" s="197"/>
      <c r="J223" s="198">
        <f t="shared" si="1204"/>
        <v>0</v>
      </c>
      <c r="K223" s="197"/>
      <c r="L223" s="197"/>
      <c r="M223" s="198">
        <f t="shared" si="1084"/>
        <v>0</v>
      </c>
      <c r="N223" s="197"/>
      <c r="O223" s="197"/>
      <c r="P223" s="198">
        <f t="shared" si="1086"/>
        <v>0</v>
      </c>
      <c r="Q223" s="197"/>
      <c r="R223" s="197"/>
      <c r="S223" s="198">
        <f t="shared" si="1088"/>
        <v>0</v>
      </c>
      <c r="T223" s="197"/>
      <c r="U223" s="197"/>
      <c r="V223" s="198">
        <f t="shared" si="1090"/>
        <v>0</v>
      </c>
      <c r="W223" s="197"/>
      <c r="X223" s="197"/>
      <c r="Y223" s="198">
        <f t="shared" si="1092"/>
        <v>0</v>
      </c>
      <c r="Z223" s="197"/>
      <c r="AA223" s="197"/>
      <c r="AB223" s="198">
        <f t="shared" si="1094"/>
        <v>0</v>
      </c>
      <c r="AC223" s="197"/>
      <c r="AD223" s="197"/>
      <c r="AE223" s="198">
        <f t="shared" si="1096"/>
        <v>0</v>
      </c>
      <c r="AF223" s="197"/>
      <c r="AG223" s="197"/>
      <c r="AH223" s="198">
        <f t="shared" si="1098"/>
        <v>0</v>
      </c>
      <c r="AI223" s="197"/>
      <c r="AJ223" s="197"/>
      <c r="AK223" s="198">
        <f t="shared" si="1100"/>
        <v>0</v>
      </c>
      <c r="AL223" s="197"/>
      <c r="AM223" s="197"/>
      <c r="AN223" s="198">
        <f t="shared" si="1102"/>
        <v>0</v>
      </c>
      <c r="AO223" s="197"/>
      <c r="AP223" s="197"/>
      <c r="AQ223" s="198">
        <f t="shared" si="1104"/>
        <v>0</v>
      </c>
      <c r="AR223" s="456"/>
    </row>
    <row r="224" spans="1:44" s="225" customFormat="1" ht="43.15" customHeight="1">
      <c r="A224" s="358"/>
      <c r="B224" s="359"/>
      <c r="C224" s="360"/>
      <c r="D224" s="193" t="s">
        <v>43</v>
      </c>
      <c r="E224" s="197">
        <f t="shared" si="1105"/>
        <v>9605.7153699999999</v>
      </c>
      <c r="F224" s="197">
        <f t="shared" si="1106"/>
        <v>598.89036999999996</v>
      </c>
      <c r="G224" s="200">
        <f t="shared" si="1107"/>
        <v>6.2347295014634607</v>
      </c>
      <c r="H224" s="197"/>
      <c r="I224" s="197"/>
      <c r="J224" s="198">
        <f t="shared" si="1204"/>
        <v>0</v>
      </c>
      <c r="K224" s="197"/>
      <c r="L224" s="197"/>
      <c r="M224" s="198">
        <f t="shared" si="1084"/>
        <v>0</v>
      </c>
      <c r="N224" s="197"/>
      <c r="O224" s="197"/>
      <c r="P224" s="198">
        <f t="shared" si="1086"/>
        <v>0</v>
      </c>
      <c r="Q224" s="197"/>
      <c r="R224" s="197"/>
      <c r="S224" s="198">
        <f t="shared" si="1088"/>
        <v>0</v>
      </c>
      <c r="T224" s="197"/>
      <c r="U224" s="197"/>
      <c r="V224" s="198">
        <f t="shared" si="1090"/>
        <v>0</v>
      </c>
      <c r="W224" s="197"/>
      <c r="X224" s="197"/>
      <c r="Y224" s="198">
        <f t="shared" si="1092"/>
        <v>0</v>
      </c>
      <c r="Z224" s="197">
        <v>598.89036999999996</v>
      </c>
      <c r="AA224" s="197">
        <v>598.89036999999996</v>
      </c>
      <c r="AB224" s="198">
        <f t="shared" si="1094"/>
        <v>100</v>
      </c>
      <c r="AC224" s="197"/>
      <c r="AD224" s="197"/>
      <c r="AE224" s="198">
        <f t="shared" si="1096"/>
        <v>0</v>
      </c>
      <c r="AF224" s="197"/>
      <c r="AG224" s="197"/>
      <c r="AH224" s="198">
        <f t="shared" si="1098"/>
        <v>0</v>
      </c>
      <c r="AI224" s="197"/>
      <c r="AJ224" s="197"/>
      <c r="AK224" s="198">
        <f t="shared" si="1100"/>
        <v>0</v>
      </c>
      <c r="AL224" s="197">
        <v>9006.8250000000007</v>
      </c>
      <c r="AM224" s="197"/>
      <c r="AN224" s="198">
        <f t="shared" si="1102"/>
        <v>0</v>
      </c>
      <c r="AO224" s="197"/>
      <c r="AP224" s="197"/>
      <c r="AQ224" s="198">
        <f t="shared" si="1104"/>
        <v>0</v>
      </c>
      <c r="AR224" s="456"/>
    </row>
    <row r="225" spans="1:44" s="225" customFormat="1" ht="43.15" customHeight="1">
      <c r="A225" s="358"/>
      <c r="B225" s="359"/>
      <c r="C225" s="360"/>
      <c r="D225" s="193" t="s">
        <v>263</v>
      </c>
      <c r="E225" s="197">
        <f t="shared" si="1105"/>
        <v>0</v>
      </c>
      <c r="F225" s="197">
        <f t="shared" si="1106"/>
        <v>0</v>
      </c>
      <c r="G225" s="200">
        <f t="shared" si="1107"/>
        <v>0</v>
      </c>
      <c r="H225" s="197"/>
      <c r="I225" s="197"/>
      <c r="J225" s="198">
        <f t="shared" si="1204"/>
        <v>0</v>
      </c>
      <c r="K225" s="197"/>
      <c r="L225" s="197"/>
      <c r="M225" s="198">
        <f t="shared" si="1084"/>
        <v>0</v>
      </c>
      <c r="N225" s="197"/>
      <c r="O225" s="197"/>
      <c r="P225" s="198">
        <f t="shared" si="1086"/>
        <v>0</v>
      </c>
      <c r="Q225" s="197"/>
      <c r="R225" s="197"/>
      <c r="S225" s="198">
        <f t="shared" si="1088"/>
        <v>0</v>
      </c>
      <c r="T225" s="197"/>
      <c r="U225" s="197"/>
      <c r="V225" s="198">
        <f t="shared" si="1090"/>
        <v>0</v>
      </c>
      <c r="W225" s="197"/>
      <c r="X225" s="197"/>
      <c r="Y225" s="198">
        <f t="shared" si="1092"/>
        <v>0</v>
      </c>
      <c r="Z225" s="197"/>
      <c r="AA225" s="197"/>
      <c r="AB225" s="198">
        <f t="shared" si="1094"/>
        <v>0</v>
      </c>
      <c r="AC225" s="197"/>
      <c r="AD225" s="197"/>
      <c r="AE225" s="198">
        <f t="shared" si="1096"/>
        <v>0</v>
      </c>
      <c r="AF225" s="197"/>
      <c r="AG225" s="197"/>
      <c r="AH225" s="198">
        <f t="shared" si="1098"/>
        <v>0</v>
      </c>
      <c r="AI225" s="197"/>
      <c r="AJ225" s="197"/>
      <c r="AK225" s="198">
        <f t="shared" si="1100"/>
        <v>0</v>
      </c>
      <c r="AL225" s="197"/>
      <c r="AM225" s="197"/>
      <c r="AN225" s="198">
        <f t="shared" si="1102"/>
        <v>0</v>
      </c>
      <c r="AO225" s="197"/>
      <c r="AP225" s="197"/>
      <c r="AQ225" s="198">
        <f t="shared" si="1104"/>
        <v>0</v>
      </c>
      <c r="AR225" s="456"/>
    </row>
    <row r="226" spans="1:44" ht="43.15" customHeight="1">
      <c r="A226" s="358" t="s">
        <v>450</v>
      </c>
      <c r="B226" s="359" t="s">
        <v>454</v>
      </c>
      <c r="C226" s="373" t="s">
        <v>447</v>
      </c>
      <c r="D226" s="180" t="s">
        <v>41</v>
      </c>
      <c r="E226" s="217">
        <f t="shared" ref="E226:E230" si="1205">H226+K226+N226+Q226+T226+W226+Z226+AC226+AF226+AI226+AL226+AO226</f>
        <v>2243.3277199999998</v>
      </c>
      <c r="F226" s="217">
        <f t="shared" ref="F226:F230" si="1206">I226+L226+O226+R226+U226+X226+AA226+AD226+AG226+AJ226+AM226+AP226</f>
        <v>138</v>
      </c>
      <c r="G226" s="201">
        <f t="shared" ref="G226:G230" si="1207">IF(F226,F226/E226*100,0)</f>
        <v>6.1515755709558126</v>
      </c>
      <c r="H226" s="217">
        <f>SUM(H227:H230)</f>
        <v>0</v>
      </c>
      <c r="I226" s="217">
        <f>SUM(I227:I230)</f>
        <v>0</v>
      </c>
      <c r="J226" s="214">
        <f>IF(I226,I226/H226*100,0)</f>
        <v>0</v>
      </c>
      <c r="K226" s="217">
        <f t="shared" ref="K226:L226" si="1208">SUM(K227:K230)</f>
        <v>0</v>
      </c>
      <c r="L226" s="217">
        <f t="shared" si="1208"/>
        <v>0</v>
      </c>
      <c r="M226" s="214">
        <f t="shared" ref="M226:M230" si="1209">IF(L226,L226/K226*100,0)</f>
        <v>0</v>
      </c>
      <c r="N226" s="217">
        <f t="shared" ref="N226:O226" si="1210">SUM(N227:N230)</f>
        <v>0</v>
      </c>
      <c r="O226" s="217">
        <f t="shared" si="1210"/>
        <v>0</v>
      </c>
      <c r="P226" s="214">
        <f t="shared" ref="P226:P230" si="1211">IF(O226,O226/N226*100,0)</f>
        <v>0</v>
      </c>
      <c r="Q226" s="217">
        <f t="shared" ref="Q226:R226" si="1212">SUM(Q227:Q230)</f>
        <v>0</v>
      </c>
      <c r="R226" s="217">
        <f t="shared" si="1212"/>
        <v>0</v>
      </c>
      <c r="S226" s="214">
        <f t="shared" ref="S226:S230" si="1213">IF(R226,R226/Q226*100,0)</f>
        <v>0</v>
      </c>
      <c r="T226" s="217">
        <f t="shared" ref="T226:U226" si="1214">SUM(T227:T230)</f>
        <v>138</v>
      </c>
      <c r="U226" s="217">
        <f t="shared" si="1214"/>
        <v>138</v>
      </c>
      <c r="V226" s="214">
        <f t="shared" ref="V226:V230" si="1215">IF(U226,U226/T226*100,0)</f>
        <v>100</v>
      </c>
      <c r="W226" s="217">
        <f t="shared" ref="W226:X226" si="1216">SUM(W227:W230)</f>
        <v>0</v>
      </c>
      <c r="X226" s="217">
        <f t="shared" si="1216"/>
        <v>0</v>
      </c>
      <c r="Y226" s="214">
        <f t="shared" ref="Y226:Y230" si="1217">IF(X226,X226/W226*100,0)</f>
        <v>0</v>
      </c>
      <c r="Z226" s="217">
        <f t="shared" ref="Z226:AA226" si="1218">SUM(Z227:Z230)</f>
        <v>0</v>
      </c>
      <c r="AA226" s="217">
        <f t="shared" si="1218"/>
        <v>0</v>
      </c>
      <c r="AB226" s="214">
        <f t="shared" ref="AB226:AB230" si="1219">IF(AA226,AA226/Z226*100,0)</f>
        <v>0</v>
      </c>
      <c r="AC226" s="217">
        <f t="shared" ref="AC226:AD226" si="1220">SUM(AC227:AC230)</f>
        <v>0</v>
      </c>
      <c r="AD226" s="217">
        <f t="shared" si="1220"/>
        <v>0</v>
      </c>
      <c r="AE226" s="214">
        <f t="shared" ref="AE226:AE230" si="1221">IF(AD226,AD226/AC226*100,0)</f>
        <v>0</v>
      </c>
      <c r="AF226" s="217">
        <f t="shared" ref="AF226:AG226" si="1222">SUM(AF227:AF230)</f>
        <v>0</v>
      </c>
      <c r="AG226" s="217">
        <f t="shared" si="1222"/>
        <v>0</v>
      </c>
      <c r="AH226" s="214">
        <f t="shared" ref="AH226:AH230" si="1223">IF(AG226,AG226/AF226*100,0)</f>
        <v>0</v>
      </c>
      <c r="AI226" s="217">
        <f t="shared" ref="AI226:AJ226" si="1224">SUM(AI227:AI230)</f>
        <v>0</v>
      </c>
      <c r="AJ226" s="217">
        <f t="shared" si="1224"/>
        <v>0</v>
      </c>
      <c r="AK226" s="214">
        <f t="shared" ref="AK226:AK230" si="1225">IF(AJ226,AJ226/AI226*100,0)</f>
        <v>0</v>
      </c>
      <c r="AL226" s="217">
        <f t="shared" ref="AL226:AM226" si="1226">SUM(AL227:AL230)</f>
        <v>1407.5140899999999</v>
      </c>
      <c r="AM226" s="308">
        <f t="shared" si="1226"/>
        <v>0</v>
      </c>
      <c r="AN226" s="214">
        <f t="shared" ref="AN226:AN230" si="1227">IF(AM226,AM226/AL226*100,0)</f>
        <v>0</v>
      </c>
      <c r="AO226" s="217">
        <f t="shared" ref="AO226:AP226" si="1228">SUM(AO227:AO230)</f>
        <v>697.81362999999999</v>
      </c>
      <c r="AP226" s="217">
        <f t="shared" si="1228"/>
        <v>0</v>
      </c>
      <c r="AQ226" s="214">
        <f t="shared" ref="AQ226:AQ230" si="1229">IF(AP226,AP226/AO226*100,0)</f>
        <v>0</v>
      </c>
      <c r="AR226" s="456"/>
    </row>
    <row r="227" spans="1:44" ht="43.15" customHeight="1">
      <c r="A227" s="358"/>
      <c r="B227" s="359"/>
      <c r="C227" s="360"/>
      <c r="D227" s="193" t="s">
        <v>37</v>
      </c>
      <c r="E227" s="197">
        <f t="shared" si="1205"/>
        <v>0</v>
      </c>
      <c r="F227" s="197">
        <f t="shared" si="1206"/>
        <v>0</v>
      </c>
      <c r="G227" s="200">
        <f t="shared" si="1207"/>
        <v>0</v>
      </c>
      <c r="H227" s="197"/>
      <c r="I227" s="197"/>
      <c r="J227" s="198">
        <f t="shared" ref="J227:J230" si="1230">IF(I227,I227/H227*100,0)</f>
        <v>0</v>
      </c>
      <c r="K227" s="197"/>
      <c r="L227" s="197"/>
      <c r="M227" s="198">
        <f t="shared" si="1209"/>
        <v>0</v>
      </c>
      <c r="N227" s="197"/>
      <c r="O227" s="197"/>
      <c r="P227" s="198">
        <f t="shared" si="1211"/>
        <v>0</v>
      </c>
      <c r="Q227" s="197"/>
      <c r="R227" s="197"/>
      <c r="S227" s="198">
        <f t="shared" si="1213"/>
        <v>0</v>
      </c>
      <c r="T227" s="197"/>
      <c r="U227" s="197"/>
      <c r="V227" s="198">
        <f t="shared" si="1215"/>
        <v>0</v>
      </c>
      <c r="W227" s="197"/>
      <c r="X227" s="197"/>
      <c r="Y227" s="198">
        <f t="shared" si="1217"/>
        <v>0</v>
      </c>
      <c r="Z227" s="197"/>
      <c r="AA227" s="197"/>
      <c r="AB227" s="198">
        <f t="shared" si="1219"/>
        <v>0</v>
      </c>
      <c r="AC227" s="197"/>
      <c r="AD227" s="197"/>
      <c r="AE227" s="198">
        <f t="shared" si="1221"/>
        <v>0</v>
      </c>
      <c r="AF227" s="197"/>
      <c r="AG227" s="197"/>
      <c r="AH227" s="198">
        <f t="shared" si="1223"/>
        <v>0</v>
      </c>
      <c r="AI227" s="197"/>
      <c r="AJ227" s="197"/>
      <c r="AK227" s="198">
        <f t="shared" si="1225"/>
        <v>0</v>
      </c>
      <c r="AL227" s="197"/>
      <c r="AM227" s="197"/>
      <c r="AN227" s="198">
        <f t="shared" si="1227"/>
        <v>0</v>
      </c>
      <c r="AO227" s="197"/>
      <c r="AP227" s="197"/>
      <c r="AQ227" s="198">
        <f t="shared" si="1229"/>
        <v>0</v>
      </c>
      <c r="AR227" s="456"/>
    </row>
    <row r="228" spans="1:44" ht="43.15" customHeight="1">
      <c r="A228" s="358"/>
      <c r="B228" s="359"/>
      <c r="C228" s="360"/>
      <c r="D228" s="193" t="s">
        <v>2</v>
      </c>
      <c r="E228" s="197">
        <f t="shared" si="1205"/>
        <v>0</v>
      </c>
      <c r="F228" s="197">
        <f t="shared" si="1206"/>
        <v>0</v>
      </c>
      <c r="G228" s="200">
        <f t="shared" si="1207"/>
        <v>0</v>
      </c>
      <c r="H228" s="197"/>
      <c r="I228" s="197"/>
      <c r="J228" s="198">
        <f t="shared" si="1230"/>
        <v>0</v>
      </c>
      <c r="K228" s="197"/>
      <c r="L228" s="197"/>
      <c r="M228" s="198">
        <f t="shared" si="1209"/>
        <v>0</v>
      </c>
      <c r="N228" s="197"/>
      <c r="O228" s="197"/>
      <c r="P228" s="198">
        <f t="shared" si="1211"/>
        <v>0</v>
      </c>
      <c r="Q228" s="197"/>
      <c r="R228" s="197"/>
      <c r="S228" s="198">
        <f t="shared" si="1213"/>
        <v>0</v>
      </c>
      <c r="T228" s="197"/>
      <c r="U228" s="197"/>
      <c r="V228" s="198">
        <f t="shared" si="1215"/>
        <v>0</v>
      </c>
      <c r="W228" s="197"/>
      <c r="X228" s="197"/>
      <c r="Y228" s="198">
        <f t="shared" si="1217"/>
        <v>0</v>
      </c>
      <c r="Z228" s="197"/>
      <c r="AA228" s="197"/>
      <c r="AB228" s="198">
        <f t="shared" si="1219"/>
        <v>0</v>
      </c>
      <c r="AC228" s="197"/>
      <c r="AD228" s="197"/>
      <c r="AE228" s="198">
        <f t="shared" si="1221"/>
        <v>0</v>
      </c>
      <c r="AF228" s="197"/>
      <c r="AG228" s="197"/>
      <c r="AH228" s="198">
        <f t="shared" si="1223"/>
        <v>0</v>
      </c>
      <c r="AI228" s="197"/>
      <c r="AJ228" s="197"/>
      <c r="AK228" s="198">
        <f t="shared" si="1225"/>
        <v>0</v>
      </c>
      <c r="AL228" s="197"/>
      <c r="AM228" s="197"/>
      <c r="AN228" s="198">
        <f t="shared" si="1227"/>
        <v>0</v>
      </c>
      <c r="AO228" s="197"/>
      <c r="AP228" s="197"/>
      <c r="AQ228" s="198">
        <f t="shared" si="1229"/>
        <v>0</v>
      </c>
      <c r="AR228" s="456"/>
    </row>
    <row r="229" spans="1:44" ht="43.15" customHeight="1">
      <c r="A229" s="358"/>
      <c r="B229" s="359"/>
      <c r="C229" s="360"/>
      <c r="D229" s="193" t="s">
        <v>43</v>
      </c>
      <c r="E229" s="197">
        <f t="shared" si="1205"/>
        <v>2243.3277199999998</v>
      </c>
      <c r="F229" s="197">
        <f t="shared" si="1206"/>
        <v>138</v>
      </c>
      <c r="G229" s="200">
        <f t="shared" si="1207"/>
        <v>6.1515755709558126</v>
      </c>
      <c r="H229" s="197"/>
      <c r="I229" s="197"/>
      <c r="J229" s="198">
        <f t="shared" si="1230"/>
        <v>0</v>
      </c>
      <c r="K229" s="197"/>
      <c r="L229" s="197"/>
      <c r="M229" s="198">
        <f t="shared" si="1209"/>
        <v>0</v>
      </c>
      <c r="N229" s="197"/>
      <c r="O229" s="197"/>
      <c r="P229" s="198">
        <f t="shared" si="1211"/>
        <v>0</v>
      </c>
      <c r="Q229" s="197"/>
      <c r="R229" s="197"/>
      <c r="S229" s="198">
        <f t="shared" si="1213"/>
        <v>0</v>
      </c>
      <c r="T229" s="197">
        <v>138</v>
      </c>
      <c r="U229" s="197">
        <v>138</v>
      </c>
      <c r="V229" s="198">
        <f t="shared" si="1215"/>
        <v>100</v>
      </c>
      <c r="W229" s="197"/>
      <c r="X229" s="197"/>
      <c r="Y229" s="198">
        <f t="shared" si="1217"/>
        <v>0</v>
      </c>
      <c r="Z229" s="197"/>
      <c r="AA229" s="197"/>
      <c r="AB229" s="198">
        <f t="shared" si="1219"/>
        <v>0</v>
      </c>
      <c r="AC229" s="197"/>
      <c r="AD229" s="197"/>
      <c r="AE229" s="198">
        <f t="shared" si="1221"/>
        <v>0</v>
      </c>
      <c r="AF229" s="197"/>
      <c r="AG229" s="197"/>
      <c r="AH229" s="198">
        <f t="shared" si="1223"/>
        <v>0</v>
      </c>
      <c r="AI229" s="197"/>
      <c r="AJ229" s="197"/>
      <c r="AK229" s="198">
        <f t="shared" si="1225"/>
        <v>0</v>
      </c>
      <c r="AL229" s="197">
        <v>1407.5140899999999</v>
      </c>
      <c r="AM229" s="272"/>
      <c r="AN229" s="198">
        <f t="shared" si="1227"/>
        <v>0</v>
      </c>
      <c r="AO229" s="197">
        <v>697.81362999999999</v>
      </c>
      <c r="AP229" s="197"/>
      <c r="AQ229" s="198">
        <f t="shared" si="1229"/>
        <v>0</v>
      </c>
      <c r="AR229" s="456"/>
    </row>
    <row r="230" spans="1:44" ht="43.15" customHeight="1">
      <c r="A230" s="358"/>
      <c r="B230" s="359"/>
      <c r="C230" s="360"/>
      <c r="D230" s="193" t="s">
        <v>263</v>
      </c>
      <c r="E230" s="197">
        <f t="shared" si="1205"/>
        <v>0</v>
      </c>
      <c r="F230" s="197">
        <f t="shared" si="1206"/>
        <v>0</v>
      </c>
      <c r="G230" s="200">
        <f t="shared" si="1207"/>
        <v>0</v>
      </c>
      <c r="H230" s="197"/>
      <c r="I230" s="197"/>
      <c r="J230" s="198">
        <f t="shared" si="1230"/>
        <v>0</v>
      </c>
      <c r="K230" s="197"/>
      <c r="L230" s="197"/>
      <c r="M230" s="198">
        <f t="shared" si="1209"/>
        <v>0</v>
      </c>
      <c r="N230" s="197"/>
      <c r="O230" s="197"/>
      <c r="P230" s="198">
        <f t="shared" si="1211"/>
        <v>0</v>
      </c>
      <c r="Q230" s="197"/>
      <c r="R230" s="197"/>
      <c r="S230" s="198">
        <f t="shared" si="1213"/>
        <v>0</v>
      </c>
      <c r="T230" s="197"/>
      <c r="U230" s="197"/>
      <c r="V230" s="198">
        <f t="shared" si="1215"/>
        <v>0</v>
      </c>
      <c r="W230" s="197"/>
      <c r="X230" s="197"/>
      <c r="Y230" s="198">
        <f t="shared" si="1217"/>
        <v>0</v>
      </c>
      <c r="Z230" s="197"/>
      <c r="AA230" s="197"/>
      <c r="AB230" s="198">
        <f t="shared" si="1219"/>
        <v>0</v>
      </c>
      <c r="AC230" s="197"/>
      <c r="AD230" s="197"/>
      <c r="AE230" s="198">
        <f t="shared" si="1221"/>
        <v>0</v>
      </c>
      <c r="AF230" s="197"/>
      <c r="AG230" s="197"/>
      <c r="AH230" s="198">
        <f t="shared" si="1223"/>
        <v>0</v>
      </c>
      <c r="AI230" s="197"/>
      <c r="AJ230" s="197"/>
      <c r="AK230" s="198">
        <f t="shared" si="1225"/>
        <v>0</v>
      </c>
      <c r="AL230" s="197"/>
      <c r="AM230" s="197"/>
      <c r="AN230" s="198">
        <f t="shared" si="1227"/>
        <v>0</v>
      </c>
      <c r="AO230" s="197"/>
      <c r="AP230" s="197"/>
      <c r="AQ230" s="198">
        <f t="shared" si="1229"/>
        <v>0</v>
      </c>
      <c r="AR230" s="456"/>
    </row>
    <row r="231" spans="1:44" ht="43.15" customHeight="1">
      <c r="A231" s="358" t="s">
        <v>451</v>
      </c>
      <c r="B231" s="359" t="s">
        <v>416</v>
      </c>
      <c r="C231" s="373" t="s">
        <v>447</v>
      </c>
      <c r="D231" s="180" t="s">
        <v>41</v>
      </c>
      <c r="E231" s="217">
        <f t="shared" si="1064"/>
        <v>944.16285000000005</v>
      </c>
      <c r="F231" s="217">
        <f t="shared" si="1065"/>
        <v>944.2</v>
      </c>
      <c r="G231" s="201">
        <f t="shared" si="1066"/>
        <v>100.00393470257805</v>
      </c>
      <c r="H231" s="217">
        <f>SUM(H232:H235)</f>
        <v>0</v>
      </c>
      <c r="I231" s="217">
        <f>SUM(I232:I235)</f>
        <v>0</v>
      </c>
      <c r="J231" s="214">
        <f>IF(I231,I231/H231*100,0)</f>
        <v>0</v>
      </c>
      <c r="K231" s="217">
        <f t="shared" ref="K231:L231" si="1231">SUM(K232:K235)</f>
        <v>0</v>
      </c>
      <c r="L231" s="217">
        <f t="shared" si="1231"/>
        <v>0</v>
      </c>
      <c r="M231" s="214">
        <f t="shared" si="1043"/>
        <v>0</v>
      </c>
      <c r="N231" s="217">
        <f t="shared" ref="N231:O231" si="1232">SUM(N232:N235)</f>
        <v>0</v>
      </c>
      <c r="O231" s="217">
        <f t="shared" si="1232"/>
        <v>0</v>
      </c>
      <c r="P231" s="214">
        <f t="shared" si="1045"/>
        <v>0</v>
      </c>
      <c r="Q231" s="217">
        <f t="shared" ref="Q231:R231" si="1233">SUM(Q232:Q235)</f>
        <v>0</v>
      </c>
      <c r="R231" s="217">
        <f t="shared" si="1233"/>
        <v>0</v>
      </c>
      <c r="S231" s="214">
        <f t="shared" si="1047"/>
        <v>0</v>
      </c>
      <c r="T231" s="217">
        <f t="shared" ref="T231:U231" si="1234">SUM(T232:T235)</f>
        <v>0</v>
      </c>
      <c r="U231" s="217">
        <f t="shared" si="1234"/>
        <v>0</v>
      </c>
      <c r="V231" s="214">
        <f t="shared" si="1049"/>
        <v>0</v>
      </c>
      <c r="W231" s="217">
        <f t="shared" ref="W231:X231" si="1235">SUM(W232:W235)</f>
        <v>0</v>
      </c>
      <c r="X231" s="217">
        <f t="shared" si="1235"/>
        <v>0</v>
      </c>
      <c r="Y231" s="214">
        <f t="shared" si="1051"/>
        <v>0</v>
      </c>
      <c r="Z231" s="217">
        <f t="shared" ref="Z231:AA231" si="1236">SUM(Z232:Z235)</f>
        <v>0</v>
      </c>
      <c r="AA231" s="217">
        <f t="shared" si="1236"/>
        <v>0</v>
      </c>
      <c r="AB231" s="214">
        <f t="shared" si="1053"/>
        <v>0</v>
      </c>
      <c r="AC231" s="217">
        <f t="shared" ref="AC231:AD231" si="1237">SUM(AC232:AC235)</f>
        <v>0</v>
      </c>
      <c r="AD231" s="217">
        <f t="shared" si="1237"/>
        <v>0</v>
      </c>
      <c r="AE231" s="214">
        <f t="shared" si="1055"/>
        <v>0</v>
      </c>
      <c r="AF231" s="217">
        <f t="shared" ref="AF231:AG231" si="1238">SUM(AF232:AF235)</f>
        <v>944.16285000000005</v>
      </c>
      <c r="AG231" s="217">
        <f t="shared" si="1238"/>
        <v>944.2</v>
      </c>
      <c r="AH231" s="214">
        <f t="shared" si="1057"/>
        <v>100.00393470257805</v>
      </c>
      <c r="AI231" s="217">
        <f t="shared" ref="AI231:AJ231" si="1239">SUM(AI232:AI235)</f>
        <v>0</v>
      </c>
      <c r="AJ231" s="217">
        <f t="shared" si="1239"/>
        <v>0</v>
      </c>
      <c r="AK231" s="214">
        <f t="shared" si="1059"/>
        <v>0</v>
      </c>
      <c r="AL231" s="217">
        <f t="shared" ref="AL231:AM231" si="1240">SUM(AL232:AL235)</f>
        <v>0</v>
      </c>
      <c r="AM231" s="217">
        <f t="shared" si="1240"/>
        <v>0</v>
      </c>
      <c r="AN231" s="214">
        <f t="shared" si="1061"/>
        <v>0</v>
      </c>
      <c r="AO231" s="217">
        <f t="shared" ref="AO231:AP231" si="1241">SUM(AO232:AO235)</f>
        <v>0</v>
      </c>
      <c r="AP231" s="217">
        <f t="shared" si="1241"/>
        <v>0</v>
      </c>
      <c r="AQ231" s="214">
        <f t="shared" si="1063"/>
        <v>0</v>
      </c>
      <c r="AR231" s="456"/>
    </row>
    <row r="232" spans="1:44" ht="43.15" customHeight="1">
      <c r="A232" s="358"/>
      <c r="B232" s="359"/>
      <c r="C232" s="360"/>
      <c r="D232" s="193" t="s">
        <v>37</v>
      </c>
      <c r="E232" s="197">
        <f t="shared" si="1064"/>
        <v>0</v>
      </c>
      <c r="F232" s="197">
        <f t="shared" si="1065"/>
        <v>0</v>
      </c>
      <c r="G232" s="200">
        <f t="shared" si="1066"/>
        <v>0</v>
      </c>
      <c r="H232" s="197"/>
      <c r="I232" s="197"/>
      <c r="J232" s="198">
        <f t="shared" ref="J232:J240" si="1242">IF(I232,I232/H232*100,0)</f>
        <v>0</v>
      </c>
      <c r="K232" s="197"/>
      <c r="L232" s="197"/>
      <c r="M232" s="198">
        <f t="shared" si="1043"/>
        <v>0</v>
      </c>
      <c r="N232" s="197"/>
      <c r="O232" s="197"/>
      <c r="P232" s="198">
        <f t="shared" si="1045"/>
        <v>0</v>
      </c>
      <c r="Q232" s="197"/>
      <c r="R232" s="197"/>
      <c r="S232" s="198">
        <f t="shared" si="1047"/>
        <v>0</v>
      </c>
      <c r="T232" s="197"/>
      <c r="U232" s="197"/>
      <c r="V232" s="198">
        <f t="shared" si="1049"/>
        <v>0</v>
      </c>
      <c r="W232" s="197"/>
      <c r="X232" s="197"/>
      <c r="Y232" s="198">
        <f t="shared" si="1051"/>
        <v>0</v>
      </c>
      <c r="Z232" s="197"/>
      <c r="AA232" s="197"/>
      <c r="AB232" s="198">
        <f t="shared" si="1053"/>
        <v>0</v>
      </c>
      <c r="AC232" s="197"/>
      <c r="AD232" s="197"/>
      <c r="AE232" s="198">
        <f t="shared" si="1055"/>
        <v>0</v>
      </c>
      <c r="AF232" s="197"/>
      <c r="AG232" s="197"/>
      <c r="AH232" s="198">
        <f t="shared" si="1057"/>
        <v>0</v>
      </c>
      <c r="AI232" s="197"/>
      <c r="AJ232" s="197"/>
      <c r="AK232" s="198">
        <f t="shared" si="1059"/>
        <v>0</v>
      </c>
      <c r="AL232" s="197"/>
      <c r="AM232" s="197"/>
      <c r="AN232" s="198">
        <f t="shared" si="1061"/>
        <v>0</v>
      </c>
      <c r="AO232" s="197"/>
      <c r="AP232" s="197"/>
      <c r="AQ232" s="198">
        <f t="shared" si="1063"/>
        <v>0</v>
      </c>
      <c r="AR232" s="456"/>
    </row>
    <row r="233" spans="1:44" ht="43.15" customHeight="1">
      <c r="A233" s="358"/>
      <c r="B233" s="359"/>
      <c r="C233" s="360"/>
      <c r="D233" s="193" t="s">
        <v>2</v>
      </c>
      <c r="E233" s="197">
        <f t="shared" si="1064"/>
        <v>0</v>
      </c>
      <c r="F233" s="197">
        <f t="shared" si="1065"/>
        <v>0</v>
      </c>
      <c r="G233" s="200">
        <f t="shared" si="1066"/>
        <v>0</v>
      </c>
      <c r="H233" s="197"/>
      <c r="I233" s="197"/>
      <c r="J233" s="198">
        <f t="shared" si="1242"/>
        <v>0</v>
      </c>
      <c r="K233" s="197"/>
      <c r="L233" s="197"/>
      <c r="M233" s="198">
        <f t="shared" si="1043"/>
        <v>0</v>
      </c>
      <c r="N233" s="197"/>
      <c r="O233" s="197"/>
      <c r="P233" s="198">
        <f t="shared" si="1045"/>
        <v>0</v>
      </c>
      <c r="Q233" s="197"/>
      <c r="R233" s="197"/>
      <c r="S233" s="198">
        <f t="shared" si="1047"/>
        <v>0</v>
      </c>
      <c r="T233" s="197"/>
      <c r="U233" s="197"/>
      <c r="V233" s="198">
        <f t="shared" si="1049"/>
        <v>0</v>
      </c>
      <c r="W233" s="197"/>
      <c r="X233" s="197"/>
      <c r="Y233" s="198">
        <f t="shared" si="1051"/>
        <v>0</v>
      </c>
      <c r="Z233" s="197"/>
      <c r="AA233" s="197"/>
      <c r="AB233" s="198">
        <f t="shared" si="1053"/>
        <v>0</v>
      </c>
      <c r="AC233" s="197"/>
      <c r="AD233" s="197"/>
      <c r="AE233" s="198">
        <f t="shared" si="1055"/>
        <v>0</v>
      </c>
      <c r="AF233" s="197"/>
      <c r="AG233" s="197"/>
      <c r="AH233" s="198">
        <f t="shared" si="1057"/>
        <v>0</v>
      </c>
      <c r="AI233" s="197"/>
      <c r="AJ233" s="197"/>
      <c r="AK233" s="198">
        <f t="shared" si="1059"/>
        <v>0</v>
      </c>
      <c r="AL233" s="197"/>
      <c r="AM233" s="197"/>
      <c r="AN233" s="198">
        <f t="shared" si="1061"/>
        <v>0</v>
      </c>
      <c r="AO233" s="197"/>
      <c r="AP233" s="197"/>
      <c r="AQ233" s="198">
        <f t="shared" si="1063"/>
        <v>0</v>
      </c>
      <c r="AR233" s="456"/>
    </row>
    <row r="234" spans="1:44" ht="43.15" customHeight="1">
      <c r="A234" s="358"/>
      <c r="B234" s="359"/>
      <c r="C234" s="360"/>
      <c r="D234" s="193" t="s">
        <v>43</v>
      </c>
      <c r="E234" s="197">
        <f t="shared" si="1064"/>
        <v>944.16285000000005</v>
      </c>
      <c r="F234" s="197">
        <f t="shared" si="1065"/>
        <v>944.2</v>
      </c>
      <c r="G234" s="200">
        <f t="shared" si="1066"/>
        <v>100.00393470257805</v>
      </c>
      <c r="H234" s="197"/>
      <c r="I234" s="197"/>
      <c r="J234" s="198">
        <f t="shared" si="1242"/>
        <v>0</v>
      </c>
      <c r="K234" s="197"/>
      <c r="L234" s="197"/>
      <c r="M234" s="198">
        <f t="shared" si="1043"/>
        <v>0</v>
      </c>
      <c r="N234" s="197"/>
      <c r="O234" s="197"/>
      <c r="P234" s="198">
        <f t="shared" si="1045"/>
        <v>0</v>
      </c>
      <c r="Q234" s="197"/>
      <c r="R234" s="197"/>
      <c r="S234" s="198">
        <f t="shared" si="1047"/>
        <v>0</v>
      </c>
      <c r="T234" s="197"/>
      <c r="U234" s="197"/>
      <c r="V234" s="198">
        <f t="shared" si="1049"/>
        <v>0</v>
      </c>
      <c r="W234" s="197"/>
      <c r="X234" s="197"/>
      <c r="Y234" s="198">
        <f t="shared" si="1051"/>
        <v>0</v>
      </c>
      <c r="Z234" s="197"/>
      <c r="AA234" s="197"/>
      <c r="AB234" s="198">
        <f t="shared" si="1053"/>
        <v>0</v>
      </c>
      <c r="AC234" s="197"/>
      <c r="AD234" s="197"/>
      <c r="AE234" s="198">
        <f t="shared" si="1055"/>
        <v>0</v>
      </c>
      <c r="AF234" s="197">
        <v>944.16285000000005</v>
      </c>
      <c r="AG234" s="197">
        <v>944.2</v>
      </c>
      <c r="AH234" s="198">
        <f t="shared" si="1057"/>
        <v>100.00393470257805</v>
      </c>
      <c r="AI234" s="197"/>
      <c r="AJ234" s="197"/>
      <c r="AK234" s="198">
        <f t="shared" si="1059"/>
        <v>0</v>
      </c>
      <c r="AL234" s="197"/>
      <c r="AM234" s="197"/>
      <c r="AN234" s="198">
        <f t="shared" si="1061"/>
        <v>0</v>
      </c>
      <c r="AO234" s="197"/>
      <c r="AP234" s="197"/>
      <c r="AQ234" s="198">
        <f t="shared" si="1063"/>
        <v>0</v>
      </c>
      <c r="AR234" s="456"/>
    </row>
    <row r="235" spans="1:44" ht="43.15" customHeight="1">
      <c r="A235" s="358"/>
      <c r="B235" s="359"/>
      <c r="C235" s="360"/>
      <c r="D235" s="193" t="s">
        <v>263</v>
      </c>
      <c r="E235" s="197">
        <f t="shared" si="1064"/>
        <v>0</v>
      </c>
      <c r="F235" s="197">
        <f t="shared" si="1065"/>
        <v>0</v>
      </c>
      <c r="G235" s="200">
        <f t="shared" si="1066"/>
        <v>0</v>
      </c>
      <c r="H235" s="197"/>
      <c r="I235" s="197"/>
      <c r="J235" s="198">
        <f t="shared" si="1242"/>
        <v>0</v>
      </c>
      <c r="K235" s="197"/>
      <c r="L235" s="197"/>
      <c r="M235" s="198">
        <f t="shared" si="1043"/>
        <v>0</v>
      </c>
      <c r="N235" s="197"/>
      <c r="O235" s="197"/>
      <c r="P235" s="198">
        <f t="shared" si="1045"/>
        <v>0</v>
      </c>
      <c r="Q235" s="197"/>
      <c r="R235" s="197"/>
      <c r="S235" s="198">
        <f t="shared" si="1047"/>
        <v>0</v>
      </c>
      <c r="T235" s="197"/>
      <c r="U235" s="197"/>
      <c r="V235" s="198">
        <f t="shared" si="1049"/>
        <v>0</v>
      </c>
      <c r="W235" s="197"/>
      <c r="X235" s="197"/>
      <c r="Y235" s="198">
        <f t="shared" si="1051"/>
        <v>0</v>
      </c>
      <c r="Z235" s="197"/>
      <c r="AA235" s="197"/>
      <c r="AB235" s="198">
        <f t="shared" si="1053"/>
        <v>0</v>
      </c>
      <c r="AC235" s="197"/>
      <c r="AD235" s="197"/>
      <c r="AE235" s="198">
        <f t="shared" si="1055"/>
        <v>0</v>
      </c>
      <c r="AF235" s="197"/>
      <c r="AG235" s="197"/>
      <c r="AH235" s="198">
        <f t="shared" si="1057"/>
        <v>0</v>
      </c>
      <c r="AI235" s="197"/>
      <c r="AJ235" s="197"/>
      <c r="AK235" s="198">
        <f t="shared" si="1059"/>
        <v>0</v>
      </c>
      <c r="AL235" s="197"/>
      <c r="AM235" s="197"/>
      <c r="AN235" s="198">
        <f t="shared" si="1061"/>
        <v>0</v>
      </c>
      <c r="AO235" s="197"/>
      <c r="AP235" s="197"/>
      <c r="AQ235" s="198">
        <f t="shared" si="1063"/>
        <v>0</v>
      </c>
      <c r="AR235" s="456"/>
    </row>
    <row r="236" spans="1:44" ht="32.25" customHeight="1">
      <c r="A236" s="391" t="s">
        <v>316</v>
      </c>
      <c r="B236" s="392"/>
      <c r="C236" s="393"/>
      <c r="D236" s="180" t="s">
        <v>41</v>
      </c>
      <c r="E236" s="195">
        <f t="shared" si="1064"/>
        <v>96601.147779999999</v>
      </c>
      <c r="F236" s="195">
        <f t="shared" si="1065"/>
        <v>23200.35641</v>
      </c>
      <c r="G236" s="199">
        <f t="shared" si="1066"/>
        <v>24.016646740923434</v>
      </c>
      <c r="H236" s="216">
        <f>SUM(H237:H240)</f>
        <v>0</v>
      </c>
      <c r="I236" s="216">
        <f>SUM(I237:I240)</f>
        <v>0</v>
      </c>
      <c r="J236" s="196">
        <f t="shared" si="1242"/>
        <v>0</v>
      </c>
      <c r="K236" s="216">
        <f t="shared" ref="K236:L236" si="1243">SUM(K237:K240)</f>
        <v>0</v>
      </c>
      <c r="L236" s="216">
        <f t="shared" si="1243"/>
        <v>0</v>
      </c>
      <c r="M236" s="196">
        <f t="shared" si="1043"/>
        <v>0</v>
      </c>
      <c r="N236" s="216">
        <f t="shared" ref="N236:O236" si="1244">SUM(N237:N240)</f>
        <v>8782.8410000000003</v>
      </c>
      <c r="O236" s="216">
        <f t="shared" si="1244"/>
        <v>8782.8410000000003</v>
      </c>
      <c r="P236" s="196">
        <f t="shared" si="1045"/>
        <v>100</v>
      </c>
      <c r="Q236" s="216">
        <f t="shared" ref="Q236:R236" si="1245">SUM(Q237:Q240)</f>
        <v>1434.4729</v>
      </c>
      <c r="R236" s="216">
        <f t="shared" si="1245"/>
        <v>1434.4729</v>
      </c>
      <c r="S236" s="196">
        <f t="shared" si="1047"/>
        <v>100</v>
      </c>
      <c r="T236" s="216">
        <f t="shared" ref="T236:U236" si="1246">SUM(T237:T240)</f>
        <v>2928.8409999999999</v>
      </c>
      <c r="U236" s="216">
        <f t="shared" si="1246"/>
        <v>2928.8409999999999</v>
      </c>
      <c r="V236" s="196">
        <f t="shared" si="1049"/>
        <v>100</v>
      </c>
      <c r="W236" s="216">
        <f t="shared" ref="W236:X236" si="1247">SUM(W237:W240)</f>
        <v>3266.6604400000001</v>
      </c>
      <c r="X236" s="216">
        <f t="shared" si="1247"/>
        <v>3266.6604400000001</v>
      </c>
      <c r="Y236" s="196">
        <f t="shared" si="1051"/>
        <v>100</v>
      </c>
      <c r="Z236" s="216">
        <f t="shared" ref="Z236:AA236" si="1248">SUM(Z237:Z240)</f>
        <v>6652.0758400000004</v>
      </c>
      <c r="AA236" s="216">
        <f t="shared" si="1248"/>
        <v>4605.24107</v>
      </c>
      <c r="AB236" s="196">
        <f t="shared" si="1053"/>
        <v>69.230134784512614</v>
      </c>
      <c r="AC236" s="216">
        <f t="shared" ref="AC236:AD236" si="1249">SUM(AC237:AC240)</f>
        <v>1223.0999999999999</v>
      </c>
      <c r="AD236" s="216">
        <f t="shared" si="1249"/>
        <v>1223.0999999999999</v>
      </c>
      <c r="AE236" s="196">
        <f t="shared" si="1055"/>
        <v>100</v>
      </c>
      <c r="AF236" s="216">
        <f t="shared" ref="AF236:AG236" si="1250">SUM(AF237:AF240)</f>
        <v>959.16285000000005</v>
      </c>
      <c r="AG236" s="216">
        <f t="shared" si="1250"/>
        <v>959.2</v>
      </c>
      <c r="AH236" s="196">
        <f t="shared" si="1057"/>
        <v>100.00387316919124</v>
      </c>
      <c r="AI236" s="216">
        <f t="shared" ref="AI236:AJ236" si="1251">SUM(AI237:AI240)</f>
        <v>4256.3519999999999</v>
      </c>
      <c r="AJ236" s="216">
        <f t="shared" si="1251"/>
        <v>0</v>
      </c>
      <c r="AK236" s="196">
        <f t="shared" si="1059"/>
        <v>0</v>
      </c>
      <c r="AL236" s="216">
        <f t="shared" ref="AL236:AM236" si="1252">SUM(AL237:AL240)</f>
        <v>16838.92929</v>
      </c>
      <c r="AM236" s="216">
        <f t="shared" si="1252"/>
        <v>0</v>
      </c>
      <c r="AN236" s="196">
        <f t="shared" si="1061"/>
        <v>0</v>
      </c>
      <c r="AO236" s="216">
        <f t="shared" ref="AO236:AP236" si="1253">SUM(AO237:AO240)</f>
        <v>50258.712459999995</v>
      </c>
      <c r="AP236" s="216">
        <f t="shared" si="1253"/>
        <v>0</v>
      </c>
      <c r="AQ236" s="196">
        <f t="shared" si="1063"/>
        <v>0</v>
      </c>
      <c r="AR236" s="456"/>
    </row>
    <row r="237" spans="1:44" ht="32.25" customHeight="1">
      <c r="A237" s="394"/>
      <c r="B237" s="395"/>
      <c r="C237" s="396"/>
      <c r="D237" s="193" t="s">
        <v>37</v>
      </c>
      <c r="E237" s="197">
        <f t="shared" si="1064"/>
        <v>0</v>
      </c>
      <c r="F237" s="197">
        <f t="shared" si="1065"/>
        <v>0</v>
      </c>
      <c r="G237" s="200">
        <f t="shared" si="1066"/>
        <v>0</v>
      </c>
      <c r="H237" s="197">
        <f t="shared" ref="H237:I240" si="1254">H182+H207</f>
        <v>0</v>
      </c>
      <c r="I237" s="197">
        <f t="shared" si="1254"/>
        <v>0</v>
      </c>
      <c r="J237" s="198">
        <f t="shared" si="1242"/>
        <v>0</v>
      </c>
      <c r="K237" s="197">
        <f t="shared" ref="K237:L237" si="1255">K182+K207</f>
        <v>0</v>
      </c>
      <c r="L237" s="197">
        <f t="shared" si="1255"/>
        <v>0</v>
      </c>
      <c r="M237" s="198">
        <f t="shared" si="1043"/>
        <v>0</v>
      </c>
      <c r="N237" s="197">
        <f t="shared" ref="N237:O237" si="1256">N182+N207</f>
        <v>0</v>
      </c>
      <c r="O237" s="197">
        <f t="shared" si="1256"/>
        <v>0</v>
      </c>
      <c r="P237" s="198">
        <f t="shared" si="1045"/>
        <v>0</v>
      </c>
      <c r="Q237" s="197">
        <f t="shared" ref="Q237:R237" si="1257">Q182+Q207</f>
        <v>0</v>
      </c>
      <c r="R237" s="197">
        <f t="shared" si="1257"/>
        <v>0</v>
      </c>
      <c r="S237" s="198">
        <f t="shared" si="1047"/>
        <v>0</v>
      </c>
      <c r="T237" s="197">
        <f t="shared" ref="T237:U237" si="1258">T182+T207</f>
        <v>0</v>
      </c>
      <c r="U237" s="197">
        <f t="shared" si="1258"/>
        <v>0</v>
      </c>
      <c r="V237" s="198">
        <f t="shared" si="1049"/>
        <v>0</v>
      </c>
      <c r="W237" s="197">
        <f t="shared" ref="W237:X237" si="1259">W182+W207</f>
        <v>0</v>
      </c>
      <c r="X237" s="197">
        <f t="shared" si="1259"/>
        <v>0</v>
      </c>
      <c r="Y237" s="198">
        <f t="shared" si="1051"/>
        <v>0</v>
      </c>
      <c r="Z237" s="197">
        <f t="shared" ref="Z237:AA237" si="1260">Z182+Z207</f>
        <v>0</v>
      </c>
      <c r="AA237" s="197">
        <f t="shared" si="1260"/>
        <v>0</v>
      </c>
      <c r="AB237" s="198">
        <f t="shared" si="1053"/>
        <v>0</v>
      </c>
      <c r="AC237" s="197">
        <f t="shared" ref="AC237:AD237" si="1261">AC182+AC207</f>
        <v>0</v>
      </c>
      <c r="AD237" s="197">
        <f t="shared" si="1261"/>
        <v>0</v>
      </c>
      <c r="AE237" s="198">
        <f t="shared" si="1055"/>
        <v>0</v>
      </c>
      <c r="AF237" s="197">
        <f t="shared" ref="AF237:AG237" si="1262">AF182+AF207</f>
        <v>0</v>
      </c>
      <c r="AG237" s="197">
        <f t="shared" si="1262"/>
        <v>0</v>
      </c>
      <c r="AH237" s="198">
        <f t="shared" si="1057"/>
        <v>0</v>
      </c>
      <c r="AI237" s="197">
        <f t="shared" ref="AI237:AJ237" si="1263">AI182+AI207</f>
        <v>0</v>
      </c>
      <c r="AJ237" s="197">
        <f t="shared" si="1263"/>
        <v>0</v>
      </c>
      <c r="AK237" s="198">
        <f t="shared" si="1059"/>
        <v>0</v>
      </c>
      <c r="AL237" s="197">
        <f t="shared" ref="AL237:AM237" si="1264">AL182+AL207</f>
        <v>0</v>
      </c>
      <c r="AM237" s="197">
        <f t="shared" si="1264"/>
        <v>0</v>
      </c>
      <c r="AN237" s="198">
        <f t="shared" si="1061"/>
        <v>0</v>
      </c>
      <c r="AO237" s="197">
        <f t="shared" ref="AO237:AP237" si="1265">AO182+AO207</f>
        <v>0</v>
      </c>
      <c r="AP237" s="197">
        <f t="shared" si="1265"/>
        <v>0</v>
      </c>
      <c r="AQ237" s="198">
        <f t="shared" si="1063"/>
        <v>0</v>
      </c>
      <c r="AR237" s="456"/>
    </row>
    <row r="238" spans="1:44" ht="51" customHeight="1">
      <c r="A238" s="394"/>
      <c r="B238" s="395"/>
      <c r="C238" s="396"/>
      <c r="D238" s="193" t="s">
        <v>2</v>
      </c>
      <c r="E238" s="197">
        <f t="shared" si="1064"/>
        <v>0</v>
      </c>
      <c r="F238" s="197">
        <f t="shared" si="1065"/>
        <v>0</v>
      </c>
      <c r="G238" s="200">
        <f t="shared" si="1066"/>
        <v>0</v>
      </c>
      <c r="H238" s="197">
        <f t="shared" si="1254"/>
        <v>0</v>
      </c>
      <c r="I238" s="197">
        <f t="shared" si="1254"/>
        <v>0</v>
      </c>
      <c r="J238" s="198">
        <f t="shared" si="1242"/>
        <v>0</v>
      </c>
      <c r="K238" s="197">
        <f t="shared" ref="K238:L238" si="1266">K183+K208</f>
        <v>0</v>
      </c>
      <c r="L238" s="197">
        <f t="shared" si="1266"/>
        <v>0</v>
      </c>
      <c r="M238" s="198">
        <f t="shared" si="1043"/>
        <v>0</v>
      </c>
      <c r="N238" s="197">
        <f t="shared" ref="N238:O238" si="1267">N183+N208</f>
        <v>0</v>
      </c>
      <c r="O238" s="197">
        <f t="shared" si="1267"/>
        <v>0</v>
      </c>
      <c r="P238" s="198">
        <f t="shared" si="1045"/>
        <v>0</v>
      </c>
      <c r="Q238" s="197">
        <f t="shared" ref="Q238:R238" si="1268">Q183+Q208</f>
        <v>0</v>
      </c>
      <c r="R238" s="197">
        <f t="shared" si="1268"/>
        <v>0</v>
      </c>
      <c r="S238" s="198">
        <f t="shared" si="1047"/>
        <v>0</v>
      </c>
      <c r="T238" s="197">
        <f t="shared" ref="T238:U238" si="1269">T183+T208</f>
        <v>0</v>
      </c>
      <c r="U238" s="197">
        <f t="shared" si="1269"/>
        <v>0</v>
      </c>
      <c r="V238" s="198">
        <f t="shared" si="1049"/>
        <v>0</v>
      </c>
      <c r="W238" s="197">
        <f t="shared" ref="W238:X238" si="1270">W183+W208</f>
        <v>0</v>
      </c>
      <c r="X238" s="197">
        <f t="shared" si="1270"/>
        <v>0</v>
      </c>
      <c r="Y238" s="198">
        <f t="shared" si="1051"/>
        <v>0</v>
      </c>
      <c r="Z238" s="197">
        <f t="shared" ref="Z238:AA238" si="1271">Z183+Z208</f>
        <v>0</v>
      </c>
      <c r="AA238" s="197">
        <f t="shared" si="1271"/>
        <v>0</v>
      </c>
      <c r="AB238" s="198">
        <f t="shared" si="1053"/>
        <v>0</v>
      </c>
      <c r="AC238" s="197">
        <f t="shared" ref="AC238:AD238" si="1272">AC183+AC208</f>
        <v>0</v>
      </c>
      <c r="AD238" s="197">
        <f t="shared" si="1272"/>
        <v>0</v>
      </c>
      <c r="AE238" s="198">
        <f t="shared" si="1055"/>
        <v>0</v>
      </c>
      <c r="AF238" s="197">
        <f t="shared" ref="AF238:AG238" si="1273">AF183+AF208</f>
        <v>0</v>
      </c>
      <c r="AG238" s="197">
        <f t="shared" si="1273"/>
        <v>0</v>
      </c>
      <c r="AH238" s="198">
        <f t="shared" si="1057"/>
        <v>0</v>
      </c>
      <c r="AI238" s="197">
        <f t="shared" ref="AI238:AJ238" si="1274">AI183+AI208</f>
        <v>0</v>
      </c>
      <c r="AJ238" s="197">
        <f t="shared" si="1274"/>
        <v>0</v>
      </c>
      <c r="AK238" s="198">
        <f t="shared" si="1059"/>
        <v>0</v>
      </c>
      <c r="AL238" s="197">
        <f t="shared" ref="AL238:AM238" si="1275">AL183+AL208</f>
        <v>0</v>
      </c>
      <c r="AM238" s="197">
        <f t="shared" si="1275"/>
        <v>0</v>
      </c>
      <c r="AN238" s="198">
        <f t="shared" si="1061"/>
        <v>0</v>
      </c>
      <c r="AO238" s="197">
        <f t="shared" ref="AO238:AP238" si="1276">AO183+AO208</f>
        <v>0</v>
      </c>
      <c r="AP238" s="197">
        <f t="shared" si="1276"/>
        <v>0</v>
      </c>
      <c r="AQ238" s="198">
        <f t="shared" si="1063"/>
        <v>0</v>
      </c>
      <c r="AR238" s="456"/>
    </row>
    <row r="239" spans="1:44" ht="32.25" customHeight="1">
      <c r="A239" s="394"/>
      <c r="B239" s="395"/>
      <c r="C239" s="396"/>
      <c r="D239" s="298" t="s">
        <v>43</v>
      </c>
      <c r="E239" s="197">
        <f t="shared" si="1064"/>
        <v>96601.147779999999</v>
      </c>
      <c r="F239" s="197">
        <f t="shared" si="1065"/>
        <v>23200.35641</v>
      </c>
      <c r="G239" s="200">
        <f t="shared" si="1066"/>
        <v>24.016646740923434</v>
      </c>
      <c r="H239" s="197">
        <f t="shared" si="1254"/>
        <v>0</v>
      </c>
      <c r="I239" s="197">
        <f t="shared" si="1254"/>
        <v>0</v>
      </c>
      <c r="J239" s="198">
        <f t="shared" si="1242"/>
        <v>0</v>
      </c>
      <c r="K239" s="197">
        <f t="shared" ref="K239:L239" si="1277">K184+K209</f>
        <v>0</v>
      </c>
      <c r="L239" s="197">
        <f t="shared" si="1277"/>
        <v>0</v>
      </c>
      <c r="M239" s="198">
        <f t="shared" si="1043"/>
        <v>0</v>
      </c>
      <c r="N239" s="197">
        <f t="shared" ref="N239:O239" si="1278">N184+N209</f>
        <v>8782.8410000000003</v>
      </c>
      <c r="O239" s="197">
        <f t="shared" si="1278"/>
        <v>8782.8410000000003</v>
      </c>
      <c r="P239" s="198">
        <f t="shared" si="1045"/>
        <v>100</v>
      </c>
      <c r="Q239" s="197">
        <f t="shared" ref="Q239:R239" si="1279">Q184+Q209</f>
        <v>1434.4729</v>
      </c>
      <c r="R239" s="197">
        <f t="shared" si="1279"/>
        <v>1434.4729</v>
      </c>
      <c r="S239" s="198">
        <f t="shared" si="1047"/>
        <v>100</v>
      </c>
      <c r="T239" s="197">
        <f t="shared" ref="T239:U239" si="1280">T184+T209</f>
        <v>2928.8409999999999</v>
      </c>
      <c r="U239" s="197">
        <f t="shared" si="1280"/>
        <v>2928.8409999999999</v>
      </c>
      <c r="V239" s="198">
        <f t="shared" si="1049"/>
        <v>100</v>
      </c>
      <c r="W239" s="197">
        <f t="shared" ref="W239:X239" si="1281">W184+W209</f>
        <v>3266.6604400000001</v>
      </c>
      <c r="X239" s="197">
        <f t="shared" si="1281"/>
        <v>3266.6604400000001</v>
      </c>
      <c r="Y239" s="198">
        <f t="shared" si="1051"/>
        <v>100</v>
      </c>
      <c r="Z239" s="197">
        <f t="shared" ref="Z239:AA239" si="1282">Z184+Z209</f>
        <v>6652.0758400000004</v>
      </c>
      <c r="AA239" s="197">
        <f t="shared" si="1282"/>
        <v>4605.24107</v>
      </c>
      <c r="AB239" s="198">
        <f t="shared" si="1053"/>
        <v>69.230134784512614</v>
      </c>
      <c r="AC239" s="197">
        <f t="shared" ref="AC239:AD239" si="1283">AC184+AC209</f>
        <v>1223.0999999999999</v>
      </c>
      <c r="AD239" s="197">
        <f t="shared" si="1283"/>
        <v>1223.0999999999999</v>
      </c>
      <c r="AE239" s="198">
        <f t="shared" si="1055"/>
        <v>100</v>
      </c>
      <c r="AF239" s="197">
        <f t="shared" ref="AF239:AG239" si="1284">AF184+AF209</f>
        <v>959.16285000000005</v>
      </c>
      <c r="AG239" s="197">
        <f t="shared" si="1284"/>
        <v>959.2</v>
      </c>
      <c r="AH239" s="198">
        <f t="shared" si="1057"/>
        <v>100.00387316919124</v>
      </c>
      <c r="AI239" s="197">
        <f t="shared" ref="AI239:AJ239" si="1285">AI184+AI209</f>
        <v>4256.3519999999999</v>
      </c>
      <c r="AJ239" s="197">
        <f t="shared" si="1285"/>
        <v>0</v>
      </c>
      <c r="AK239" s="198">
        <f t="shared" si="1059"/>
        <v>0</v>
      </c>
      <c r="AL239" s="197">
        <f t="shared" ref="AL239:AM239" si="1286">AL184+AL209</f>
        <v>16838.92929</v>
      </c>
      <c r="AM239" s="197">
        <f t="shared" si="1286"/>
        <v>0</v>
      </c>
      <c r="AN239" s="198">
        <f t="shared" si="1061"/>
        <v>0</v>
      </c>
      <c r="AO239" s="197">
        <f t="shared" ref="AO239:AP239" si="1287">AO184+AO209</f>
        <v>50258.712459999995</v>
      </c>
      <c r="AP239" s="197">
        <f t="shared" si="1287"/>
        <v>0</v>
      </c>
      <c r="AQ239" s="198">
        <f t="shared" si="1063"/>
        <v>0</v>
      </c>
      <c r="AR239" s="456"/>
    </row>
    <row r="240" spans="1:44" ht="32.25" customHeight="1">
      <c r="A240" s="397"/>
      <c r="B240" s="398"/>
      <c r="C240" s="399"/>
      <c r="D240" s="192" t="s">
        <v>263</v>
      </c>
      <c r="E240" s="197">
        <f t="shared" si="1064"/>
        <v>0</v>
      </c>
      <c r="F240" s="197">
        <f t="shared" si="1065"/>
        <v>0</v>
      </c>
      <c r="G240" s="200">
        <f t="shared" si="1066"/>
        <v>0</v>
      </c>
      <c r="H240" s="197">
        <f t="shared" si="1254"/>
        <v>0</v>
      </c>
      <c r="I240" s="197">
        <f t="shared" si="1254"/>
        <v>0</v>
      </c>
      <c r="J240" s="198">
        <f t="shared" si="1242"/>
        <v>0</v>
      </c>
      <c r="K240" s="197">
        <f t="shared" ref="K240:L240" si="1288">K185+K210</f>
        <v>0</v>
      </c>
      <c r="L240" s="197">
        <f t="shared" si="1288"/>
        <v>0</v>
      </c>
      <c r="M240" s="198">
        <f t="shared" si="1043"/>
        <v>0</v>
      </c>
      <c r="N240" s="197">
        <f t="shared" ref="N240:O240" si="1289">N185+N210</f>
        <v>0</v>
      </c>
      <c r="O240" s="197">
        <f t="shared" si="1289"/>
        <v>0</v>
      </c>
      <c r="P240" s="198">
        <f t="shared" si="1045"/>
        <v>0</v>
      </c>
      <c r="Q240" s="197">
        <f t="shared" ref="Q240:R240" si="1290">Q185+Q210</f>
        <v>0</v>
      </c>
      <c r="R240" s="197">
        <f t="shared" si="1290"/>
        <v>0</v>
      </c>
      <c r="S240" s="198">
        <f t="shared" si="1047"/>
        <v>0</v>
      </c>
      <c r="T240" s="197">
        <f t="shared" ref="T240:U240" si="1291">T185+T210</f>
        <v>0</v>
      </c>
      <c r="U240" s="197">
        <f t="shared" si="1291"/>
        <v>0</v>
      </c>
      <c r="V240" s="198">
        <f t="shared" si="1049"/>
        <v>0</v>
      </c>
      <c r="W240" s="197">
        <f t="shared" ref="W240:X240" si="1292">W185+W210</f>
        <v>0</v>
      </c>
      <c r="X240" s="197">
        <f t="shared" si="1292"/>
        <v>0</v>
      </c>
      <c r="Y240" s="198">
        <f t="shared" si="1051"/>
        <v>0</v>
      </c>
      <c r="Z240" s="197">
        <f t="shared" ref="Z240:AA240" si="1293">Z185+Z210</f>
        <v>0</v>
      </c>
      <c r="AA240" s="197">
        <f t="shared" si="1293"/>
        <v>0</v>
      </c>
      <c r="AB240" s="198">
        <f t="shared" si="1053"/>
        <v>0</v>
      </c>
      <c r="AC240" s="197">
        <f t="shared" ref="AC240:AD240" si="1294">AC185+AC210</f>
        <v>0</v>
      </c>
      <c r="AD240" s="197">
        <f t="shared" si="1294"/>
        <v>0</v>
      </c>
      <c r="AE240" s="198">
        <f t="shared" si="1055"/>
        <v>0</v>
      </c>
      <c r="AF240" s="197">
        <f t="shared" ref="AF240:AG240" si="1295">AF185+AF210</f>
        <v>0</v>
      </c>
      <c r="AG240" s="197">
        <f t="shared" si="1295"/>
        <v>0</v>
      </c>
      <c r="AH240" s="198">
        <f t="shared" si="1057"/>
        <v>0</v>
      </c>
      <c r="AI240" s="197">
        <f t="shared" ref="AI240:AJ240" si="1296">AI185+AI210</f>
        <v>0</v>
      </c>
      <c r="AJ240" s="197">
        <f t="shared" si="1296"/>
        <v>0</v>
      </c>
      <c r="AK240" s="198">
        <f t="shared" si="1059"/>
        <v>0</v>
      </c>
      <c r="AL240" s="197">
        <f t="shared" ref="AL240:AM240" si="1297">AL185+AL210</f>
        <v>0</v>
      </c>
      <c r="AM240" s="197">
        <f t="shared" si="1297"/>
        <v>0</v>
      </c>
      <c r="AN240" s="198">
        <f t="shared" si="1061"/>
        <v>0</v>
      </c>
      <c r="AO240" s="197">
        <f t="shared" ref="AO240:AP240" si="1298">AO185+AO210</f>
        <v>0</v>
      </c>
      <c r="AP240" s="197">
        <f t="shared" si="1298"/>
        <v>0</v>
      </c>
      <c r="AQ240" s="198">
        <f t="shared" si="1063"/>
        <v>0</v>
      </c>
      <c r="AR240" s="456"/>
    </row>
    <row r="241" spans="1:44" ht="28.9" customHeight="1">
      <c r="A241" s="457" t="s">
        <v>328</v>
      </c>
      <c r="B241" s="458"/>
      <c r="C241" s="458"/>
      <c r="D241" s="458"/>
      <c r="E241" s="458"/>
      <c r="F241" s="458"/>
      <c r="G241" s="458"/>
      <c r="H241" s="458"/>
      <c r="I241" s="458"/>
      <c r="J241" s="458"/>
      <c r="K241" s="458"/>
      <c r="L241" s="458"/>
      <c r="M241" s="458"/>
      <c r="N241" s="458"/>
      <c r="O241" s="458"/>
      <c r="P241" s="458"/>
      <c r="Q241" s="458"/>
      <c r="R241" s="458"/>
      <c r="S241" s="458"/>
      <c r="T241" s="458"/>
      <c r="U241" s="458"/>
      <c r="V241" s="458"/>
      <c r="W241" s="458"/>
      <c r="X241" s="458"/>
      <c r="Y241" s="458"/>
      <c r="Z241" s="458"/>
      <c r="AA241" s="458"/>
      <c r="AB241" s="458"/>
      <c r="AC241" s="458"/>
      <c r="AD241" s="458"/>
      <c r="AE241" s="458"/>
      <c r="AF241" s="458"/>
      <c r="AG241" s="458"/>
      <c r="AH241" s="458"/>
      <c r="AI241" s="458"/>
      <c r="AJ241" s="458"/>
      <c r="AK241" s="458"/>
      <c r="AL241" s="458"/>
      <c r="AM241" s="458"/>
      <c r="AN241" s="458"/>
      <c r="AO241" s="458"/>
      <c r="AP241" s="458"/>
      <c r="AQ241" s="458"/>
      <c r="AR241" s="459"/>
    </row>
    <row r="242" spans="1:44" ht="60" customHeight="1">
      <c r="A242" s="402" t="s">
        <v>317</v>
      </c>
      <c r="B242" s="400" t="s">
        <v>353</v>
      </c>
      <c r="C242" s="360" t="s">
        <v>455</v>
      </c>
      <c r="D242" s="205" t="s">
        <v>41</v>
      </c>
      <c r="E242" s="195">
        <f>H242+K242+N242+Q242+T242+W242+Z242+AC242+AF242+AI242+AL242+AO242</f>
        <v>34034.185389999999</v>
      </c>
      <c r="F242" s="195">
        <f>I242+L242+O242+R242+U242+X242+AA242+AD242+AG242+AJ242+AM242+AP242</f>
        <v>0</v>
      </c>
      <c r="G242" s="196">
        <f>IF(F242,F242/E242*100,0)</f>
        <v>0</v>
      </c>
      <c r="H242" s="195">
        <f>SUM(H243:H246)</f>
        <v>0</v>
      </c>
      <c r="I242" s="195">
        <f>SUM(I243:I246)</f>
        <v>0</v>
      </c>
      <c r="J242" s="196">
        <f>IF(I242,I242/H242*100,0)</f>
        <v>0</v>
      </c>
      <c r="K242" s="195">
        <f t="shared" ref="K242:L242" si="1299">SUM(K243:K246)</f>
        <v>0</v>
      </c>
      <c r="L242" s="195">
        <f t="shared" si="1299"/>
        <v>0</v>
      </c>
      <c r="M242" s="196">
        <f t="shared" ref="M242:M246" si="1300">IF(L242,L242/K242*100,0)</f>
        <v>0</v>
      </c>
      <c r="N242" s="195">
        <f t="shared" ref="N242:O242" si="1301">SUM(N243:N246)</f>
        <v>0</v>
      </c>
      <c r="O242" s="195">
        <f t="shared" si="1301"/>
        <v>0</v>
      </c>
      <c r="P242" s="196">
        <f t="shared" ref="P242:P246" si="1302">IF(O242,O242/N242*100,0)</f>
        <v>0</v>
      </c>
      <c r="Q242" s="195">
        <f t="shared" ref="Q242:R242" si="1303">SUM(Q243:Q246)</f>
        <v>0</v>
      </c>
      <c r="R242" s="195">
        <f t="shared" si="1303"/>
        <v>0</v>
      </c>
      <c r="S242" s="196">
        <f t="shared" ref="S242:S246" si="1304">IF(R242,R242/Q242*100,0)</f>
        <v>0</v>
      </c>
      <c r="T242" s="195">
        <f t="shared" ref="T242:U242" si="1305">SUM(T243:T246)</f>
        <v>0</v>
      </c>
      <c r="U242" s="195">
        <f t="shared" si="1305"/>
        <v>0</v>
      </c>
      <c r="V242" s="196">
        <f t="shared" ref="V242:V246" si="1306">IF(U242,U242/T242*100,0)</f>
        <v>0</v>
      </c>
      <c r="W242" s="195">
        <f t="shared" ref="W242:X242" si="1307">SUM(W243:W246)</f>
        <v>0</v>
      </c>
      <c r="X242" s="195">
        <f t="shared" si="1307"/>
        <v>0</v>
      </c>
      <c r="Y242" s="196">
        <f t="shared" ref="Y242:Y246" si="1308">IF(X242,X242/W242*100,0)</f>
        <v>0</v>
      </c>
      <c r="Z242" s="195">
        <f t="shared" ref="Z242:AA242" si="1309">SUM(Z243:Z246)</f>
        <v>0</v>
      </c>
      <c r="AA242" s="195">
        <f t="shared" si="1309"/>
        <v>0</v>
      </c>
      <c r="AB242" s="196">
        <f t="shared" ref="AB242:AB246" si="1310">IF(AA242,AA242/Z242*100,0)</f>
        <v>0</v>
      </c>
      <c r="AC242" s="195">
        <f t="shared" ref="AC242:AD242" si="1311">SUM(AC243:AC246)</f>
        <v>0</v>
      </c>
      <c r="AD242" s="195">
        <f t="shared" si="1311"/>
        <v>0</v>
      </c>
      <c r="AE242" s="196">
        <f t="shared" ref="AE242:AE246" si="1312">IF(AD242,AD242/AC242*100,0)</f>
        <v>0</v>
      </c>
      <c r="AF242" s="195">
        <f t="shared" ref="AF242:AG242" si="1313">SUM(AF243:AF246)</f>
        <v>0</v>
      </c>
      <c r="AG242" s="195">
        <f t="shared" si="1313"/>
        <v>0</v>
      </c>
      <c r="AH242" s="196">
        <f t="shared" ref="AH242:AH246" si="1314">IF(AG242,AG242/AF242*100,0)</f>
        <v>0</v>
      </c>
      <c r="AI242" s="195">
        <f t="shared" ref="AI242:AJ242" si="1315">SUM(AI243:AI246)</f>
        <v>0</v>
      </c>
      <c r="AJ242" s="195">
        <f t="shared" si="1315"/>
        <v>0</v>
      </c>
      <c r="AK242" s="196">
        <f t="shared" ref="AK242:AK246" si="1316">IF(AJ242,AJ242/AI242*100,0)</f>
        <v>0</v>
      </c>
      <c r="AL242" s="195">
        <f t="shared" ref="AL242:AM242" si="1317">SUM(AL243:AL246)</f>
        <v>0</v>
      </c>
      <c r="AM242" s="195">
        <f t="shared" si="1317"/>
        <v>0</v>
      </c>
      <c r="AN242" s="196">
        <f t="shared" ref="AN242:AN246" si="1318">IF(AM242,AM242/AL242*100,0)</f>
        <v>0</v>
      </c>
      <c r="AO242" s="195">
        <f t="shared" ref="AO242:AP242" si="1319">SUM(AO243:AO246)</f>
        <v>34034.185389999999</v>
      </c>
      <c r="AP242" s="195">
        <f t="shared" si="1319"/>
        <v>0</v>
      </c>
      <c r="AQ242" s="196">
        <f t="shared" ref="AQ242:AQ246" si="1320">IF(AP242,AP242/AO242*100,0)</f>
        <v>0</v>
      </c>
      <c r="AR242" s="361"/>
    </row>
    <row r="243" spans="1:44" ht="60" customHeight="1">
      <c r="A243" s="402"/>
      <c r="B243" s="400"/>
      <c r="C243" s="360"/>
      <c r="D243" s="202" t="s">
        <v>37</v>
      </c>
      <c r="E243" s="197">
        <f t="shared" ref="E243:E326" si="1321">H243+K243+N243+Q243+T243+W243+Z243+AC243+AF243+AI243+AL243+AO243</f>
        <v>0</v>
      </c>
      <c r="F243" s="197">
        <f t="shared" ref="F243:F326" si="1322">I243+L243+O243+R243+U243+X243+AA243+AD243+AG243+AJ243+AM243+AP243</f>
        <v>0</v>
      </c>
      <c r="G243" s="198">
        <f t="shared" ref="G243:G326" si="1323">IF(F243,F243/E243*100,0)</f>
        <v>0</v>
      </c>
      <c r="H243" s="197">
        <f>H248</f>
        <v>0</v>
      </c>
      <c r="I243" s="197">
        <f>I248</f>
        <v>0</v>
      </c>
      <c r="J243" s="198">
        <f t="shared" ref="J243:J326" si="1324">IF(I243,I243/H243*100,0)</f>
        <v>0</v>
      </c>
      <c r="K243" s="197">
        <f t="shared" ref="K243:L243" si="1325">K248</f>
        <v>0</v>
      </c>
      <c r="L243" s="197">
        <f t="shared" si="1325"/>
        <v>0</v>
      </c>
      <c r="M243" s="198">
        <f t="shared" si="1300"/>
        <v>0</v>
      </c>
      <c r="N243" s="197">
        <f t="shared" ref="N243:O243" si="1326">N248</f>
        <v>0</v>
      </c>
      <c r="O243" s="197">
        <f t="shared" si="1326"/>
        <v>0</v>
      </c>
      <c r="P243" s="198">
        <f t="shared" si="1302"/>
        <v>0</v>
      </c>
      <c r="Q243" s="197">
        <f t="shared" ref="Q243:R243" si="1327">Q248</f>
        <v>0</v>
      </c>
      <c r="R243" s="197">
        <f t="shared" si="1327"/>
        <v>0</v>
      </c>
      <c r="S243" s="198">
        <f t="shared" si="1304"/>
        <v>0</v>
      </c>
      <c r="T243" s="197">
        <f t="shared" ref="T243:U243" si="1328">T248</f>
        <v>0</v>
      </c>
      <c r="U243" s="197">
        <f t="shared" si="1328"/>
        <v>0</v>
      </c>
      <c r="V243" s="198">
        <f t="shared" si="1306"/>
        <v>0</v>
      </c>
      <c r="W243" s="197">
        <f t="shared" ref="W243:X243" si="1329">W248</f>
        <v>0</v>
      </c>
      <c r="X243" s="197">
        <f t="shared" si="1329"/>
        <v>0</v>
      </c>
      <c r="Y243" s="198">
        <f t="shared" si="1308"/>
        <v>0</v>
      </c>
      <c r="Z243" s="197">
        <f t="shared" ref="Z243:AA243" si="1330">Z248</f>
        <v>0</v>
      </c>
      <c r="AA243" s="197">
        <f t="shared" si="1330"/>
        <v>0</v>
      </c>
      <c r="AB243" s="198">
        <f t="shared" si="1310"/>
        <v>0</v>
      </c>
      <c r="AC243" s="197">
        <f t="shared" ref="AC243:AD243" si="1331">AC248</f>
        <v>0</v>
      </c>
      <c r="AD243" s="197">
        <f t="shared" si="1331"/>
        <v>0</v>
      </c>
      <c r="AE243" s="198">
        <f t="shared" si="1312"/>
        <v>0</v>
      </c>
      <c r="AF243" s="197">
        <f t="shared" ref="AF243:AG243" si="1332">AF248</f>
        <v>0</v>
      </c>
      <c r="AG243" s="197">
        <f t="shared" si="1332"/>
        <v>0</v>
      </c>
      <c r="AH243" s="198">
        <f t="shared" si="1314"/>
        <v>0</v>
      </c>
      <c r="AI243" s="197">
        <f t="shared" ref="AI243:AJ243" si="1333">AI248</f>
        <v>0</v>
      </c>
      <c r="AJ243" s="197">
        <f t="shared" si="1333"/>
        <v>0</v>
      </c>
      <c r="AK243" s="198">
        <f t="shared" si="1316"/>
        <v>0</v>
      </c>
      <c r="AL243" s="197">
        <f t="shared" ref="AL243:AM243" si="1334">AL248</f>
        <v>0</v>
      </c>
      <c r="AM243" s="197">
        <f t="shared" si="1334"/>
        <v>0</v>
      </c>
      <c r="AN243" s="198">
        <f t="shared" si="1318"/>
        <v>0</v>
      </c>
      <c r="AO243" s="197">
        <f t="shared" ref="AO243:AP243" si="1335">AO248</f>
        <v>0</v>
      </c>
      <c r="AP243" s="197">
        <f t="shared" si="1335"/>
        <v>0</v>
      </c>
      <c r="AQ243" s="198">
        <f t="shared" si="1320"/>
        <v>0</v>
      </c>
      <c r="AR243" s="361"/>
    </row>
    <row r="244" spans="1:44" ht="60" customHeight="1">
      <c r="A244" s="402"/>
      <c r="B244" s="400"/>
      <c r="C244" s="360"/>
      <c r="D244" s="202" t="s">
        <v>2</v>
      </c>
      <c r="E244" s="197">
        <f t="shared" si="1321"/>
        <v>0</v>
      </c>
      <c r="F244" s="197">
        <f t="shared" si="1322"/>
        <v>0</v>
      </c>
      <c r="G244" s="198">
        <f t="shared" si="1323"/>
        <v>0</v>
      </c>
      <c r="H244" s="197">
        <f t="shared" ref="H244:I246" si="1336">H249</f>
        <v>0</v>
      </c>
      <c r="I244" s="197">
        <f t="shared" si="1336"/>
        <v>0</v>
      </c>
      <c r="J244" s="198">
        <f t="shared" si="1324"/>
        <v>0</v>
      </c>
      <c r="K244" s="197">
        <f t="shared" ref="K244:L244" si="1337">K249</f>
        <v>0</v>
      </c>
      <c r="L244" s="197">
        <f t="shared" si="1337"/>
        <v>0</v>
      </c>
      <c r="M244" s="198">
        <f t="shared" si="1300"/>
        <v>0</v>
      </c>
      <c r="N244" s="197">
        <f t="shared" ref="N244:O244" si="1338">N249</f>
        <v>0</v>
      </c>
      <c r="O244" s="197">
        <f t="shared" si="1338"/>
        <v>0</v>
      </c>
      <c r="P244" s="198">
        <f t="shared" si="1302"/>
        <v>0</v>
      </c>
      <c r="Q244" s="197">
        <f t="shared" ref="Q244:R244" si="1339">Q249</f>
        <v>0</v>
      </c>
      <c r="R244" s="197">
        <f t="shared" si="1339"/>
        <v>0</v>
      </c>
      <c r="S244" s="198">
        <f t="shared" si="1304"/>
        <v>0</v>
      </c>
      <c r="T244" s="197">
        <f t="shared" ref="T244:U244" si="1340">T249</f>
        <v>0</v>
      </c>
      <c r="U244" s="197">
        <f t="shared" si="1340"/>
        <v>0</v>
      </c>
      <c r="V244" s="198">
        <f t="shared" si="1306"/>
        <v>0</v>
      </c>
      <c r="W244" s="197">
        <f t="shared" ref="W244:X244" si="1341">W249</f>
        <v>0</v>
      </c>
      <c r="X244" s="197">
        <f t="shared" si="1341"/>
        <v>0</v>
      </c>
      <c r="Y244" s="198">
        <f t="shared" si="1308"/>
        <v>0</v>
      </c>
      <c r="Z244" s="197">
        <f t="shared" ref="Z244:AA244" si="1342">Z249</f>
        <v>0</v>
      </c>
      <c r="AA244" s="197">
        <f t="shared" si="1342"/>
        <v>0</v>
      </c>
      <c r="AB244" s="198">
        <f t="shared" si="1310"/>
        <v>0</v>
      </c>
      <c r="AC244" s="197">
        <f t="shared" ref="AC244:AD244" si="1343">AC249</f>
        <v>0</v>
      </c>
      <c r="AD244" s="197">
        <f t="shared" si="1343"/>
        <v>0</v>
      </c>
      <c r="AE244" s="198">
        <f t="shared" si="1312"/>
        <v>0</v>
      </c>
      <c r="AF244" s="197">
        <f t="shared" ref="AF244:AG244" si="1344">AF249</f>
        <v>0</v>
      </c>
      <c r="AG244" s="197">
        <f t="shared" si="1344"/>
        <v>0</v>
      </c>
      <c r="AH244" s="198">
        <f t="shared" si="1314"/>
        <v>0</v>
      </c>
      <c r="AI244" s="197">
        <f t="shared" ref="AI244:AJ244" si="1345">AI249</f>
        <v>0</v>
      </c>
      <c r="AJ244" s="197">
        <f t="shared" si="1345"/>
        <v>0</v>
      </c>
      <c r="AK244" s="198">
        <f t="shared" si="1316"/>
        <v>0</v>
      </c>
      <c r="AL244" s="197">
        <f t="shared" ref="AL244:AM244" si="1346">AL249</f>
        <v>0</v>
      </c>
      <c r="AM244" s="197">
        <f t="shared" si="1346"/>
        <v>0</v>
      </c>
      <c r="AN244" s="198">
        <f t="shared" si="1318"/>
        <v>0</v>
      </c>
      <c r="AO244" s="197">
        <f t="shared" ref="AO244:AP244" si="1347">AO249</f>
        <v>0</v>
      </c>
      <c r="AP244" s="197">
        <f t="shared" si="1347"/>
        <v>0</v>
      </c>
      <c r="AQ244" s="198">
        <f t="shared" si="1320"/>
        <v>0</v>
      </c>
      <c r="AR244" s="361"/>
    </row>
    <row r="245" spans="1:44" ht="60" customHeight="1">
      <c r="A245" s="402"/>
      <c r="B245" s="400"/>
      <c r="C245" s="360"/>
      <c r="D245" s="299" t="s">
        <v>43</v>
      </c>
      <c r="E245" s="197">
        <f t="shared" si="1321"/>
        <v>34034.185389999999</v>
      </c>
      <c r="F245" s="197">
        <f t="shared" si="1322"/>
        <v>0</v>
      </c>
      <c r="G245" s="198">
        <f t="shared" si="1323"/>
        <v>0</v>
      </c>
      <c r="H245" s="197">
        <f t="shared" si="1336"/>
        <v>0</v>
      </c>
      <c r="I245" s="197">
        <f t="shared" si="1336"/>
        <v>0</v>
      </c>
      <c r="J245" s="198">
        <f t="shared" si="1324"/>
        <v>0</v>
      </c>
      <c r="K245" s="197">
        <f t="shared" ref="K245:L245" si="1348">K250</f>
        <v>0</v>
      </c>
      <c r="L245" s="197">
        <f t="shared" si="1348"/>
        <v>0</v>
      </c>
      <c r="M245" s="198">
        <f t="shared" si="1300"/>
        <v>0</v>
      </c>
      <c r="N245" s="197">
        <f t="shared" ref="N245:O245" si="1349">N250</f>
        <v>0</v>
      </c>
      <c r="O245" s="197">
        <f t="shared" si="1349"/>
        <v>0</v>
      </c>
      <c r="P245" s="198">
        <f t="shared" si="1302"/>
        <v>0</v>
      </c>
      <c r="Q245" s="197">
        <f t="shared" ref="Q245:R245" si="1350">Q250</f>
        <v>0</v>
      </c>
      <c r="R245" s="197">
        <f t="shared" si="1350"/>
        <v>0</v>
      </c>
      <c r="S245" s="198">
        <f t="shared" si="1304"/>
        <v>0</v>
      </c>
      <c r="T245" s="197">
        <f t="shared" ref="T245:U245" si="1351">T250</f>
        <v>0</v>
      </c>
      <c r="U245" s="197">
        <f t="shared" si="1351"/>
        <v>0</v>
      </c>
      <c r="V245" s="198">
        <f t="shared" si="1306"/>
        <v>0</v>
      </c>
      <c r="W245" s="197">
        <f t="shared" ref="W245:X245" si="1352">W250</f>
        <v>0</v>
      </c>
      <c r="X245" s="197">
        <f t="shared" si="1352"/>
        <v>0</v>
      </c>
      <c r="Y245" s="198">
        <f t="shared" si="1308"/>
        <v>0</v>
      </c>
      <c r="Z245" s="197">
        <f t="shared" ref="Z245:AA245" si="1353">Z250</f>
        <v>0</v>
      </c>
      <c r="AA245" s="197">
        <f t="shared" si="1353"/>
        <v>0</v>
      </c>
      <c r="AB245" s="198">
        <f t="shared" si="1310"/>
        <v>0</v>
      </c>
      <c r="AC245" s="197">
        <f t="shared" ref="AC245:AD245" si="1354">AC250</f>
        <v>0</v>
      </c>
      <c r="AD245" s="197">
        <f t="shared" si="1354"/>
        <v>0</v>
      </c>
      <c r="AE245" s="198">
        <f t="shared" si="1312"/>
        <v>0</v>
      </c>
      <c r="AF245" s="197">
        <f t="shared" ref="AF245:AG245" si="1355">AF250</f>
        <v>0</v>
      </c>
      <c r="AG245" s="197">
        <f t="shared" si="1355"/>
        <v>0</v>
      </c>
      <c r="AH245" s="198">
        <f t="shared" si="1314"/>
        <v>0</v>
      </c>
      <c r="AI245" s="197">
        <f t="shared" ref="AI245:AJ245" si="1356">AI250</f>
        <v>0</v>
      </c>
      <c r="AJ245" s="197">
        <f t="shared" si="1356"/>
        <v>0</v>
      </c>
      <c r="AK245" s="198">
        <f t="shared" si="1316"/>
        <v>0</v>
      </c>
      <c r="AL245" s="197">
        <f t="shared" ref="AL245:AM245" si="1357">AL250</f>
        <v>0</v>
      </c>
      <c r="AM245" s="197">
        <f t="shared" si="1357"/>
        <v>0</v>
      </c>
      <c r="AN245" s="198">
        <f t="shared" si="1318"/>
        <v>0</v>
      </c>
      <c r="AO245" s="197">
        <f t="shared" ref="AO245:AP245" si="1358">AO250</f>
        <v>34034.185389999999</v>
      </c>
      <c r="AP245" s="197">
        <f t="shared" si="1358"/>
        <v>0</v>
      </c>
      <c r="AQ245" s="198">
        <f t="shared" si="1320"/>
        <v>0</v>
      </c>
      <c r="AR245" s="361"/>
    </row>
    <row r="246" spans="1:44" ht="60" customHeight="1">
      <c r="A246" s="402"/>
      <c r="B246" s="400"/>
      <c r="C246" s="360"/>
      <c r="D246" s="203" t="s">
        <v>263</v>
      </c>
      <c r="E246" s="197">
        <f t="shared" si="1321"/>
        <v>0</v>
      </c>
      <c r="F246" s="197">
        <f t="shared" si="1322"/>
        <v>0</v>
      </c>
      <c r="G246" s="198">
        <f t="shared" si="1323"/>
        <v>0</v>
      </c>
      <c r="H246" s="197">
        <f t="shared" si="1336"/>
        <v>0</v>
      </c>
      <c r="I246" s="197">
        <f t="shared" si="1336"/>
        <v>0</v>
      </c>
      <c r="J246" s="198">
        <f t="shared" si="1324"/>
        <v>0</v>
      </c>
      <c r="K246" s="197">
        <f t="shared" ref="K246:L246" si="1359">K251</f>
        <v>0</v>
      </c>
      <c r="L246" s="197">
        <f t="shared" si="1359"/>
        <v>0</v>
      </c>
      <c r="M246" s="198">
        <f t="shared" si="1300"/>
        <v>0</v>
      </c>
      <c r="N246" s="197">
        <f t="shared" ref="N246:O246" si="1360">N251</f>
        <v>0</v>
      </c>
      <c r="O246" s="197">
        <f t="shared" si="1360"/>
        <v>0</v>
      </c>
      <c r="P246" s="198">
        <f t="shared" si="1302"/>
        <v>0</v>
      </c>
      <c r="Q246" s="197">
        <f t="shared" ref="Q246:R246" si="1361">Q251</f>
        <v>0</v>
      </c>
      <c r="R246" s="197">
        <f t="shared" si="1361"/>
        <v>0</v>
      </c>
      <c r="S246" s="198">
        <f t="shared" si="1304"/>
        <v>0</v>
      </c>
      <c r="T246" s="197">
        <f t="shared" ref="T246:U246" si="1362">T251</f>
        <v>0</v>
      </c>
      <c r="U246" s="197">
        <f t="shared" si="1362"/>
        <v>0</v>
      </c>
      <c r="V246" s="198">
        <f t="shared" si="1306"/>
        <v>0</v>
      </c>
      <c r="W246" s="197">
        <f t="shared" ref="W246:X246" si="1363">W251</f>
        <v>0</v>
      </c>
      <c r="X246" s="197">
        <f t="shared" si="1363"/>
        <v>0</v>
      </c>
      <c r="Y246" s="198">
        <f t="shared" si="1308"/>
        <v>0</v>
      </c>
      <c r="Z246" s="197">
        <f t="shared" ref="Z246:AA246" si="1364">Z251</f>
        <v>0</v>
      </c>
      <c r="AA246" s="197">
        <f t="shared" si="1364"/>
        <v>0</v>
      </c>
      <c r="AB246" s="198">
        <f t="shared" si="1310"/>
        <v>0</v>
      </c>
      <c r="AC246" s="197">
        <f t="shared" ref="AC246:AD246" si="1365">AC251</f>
        <v>0</v>
      </c>
      <c r="AD246" s="197">
        <f t="shared" si="1365"/>
        <v>0</v>
      </c>
      <c r="AE246" s="198">
        <f t="shared" si="1312"/>
        <v>0</v>
      </c>
      <c r="AF246" s="197">
        <f t="shared" ref="AF246:AG246" si="1366">AF251</f>
        <v>0</v>
      </c>
      <c r="AG246" s="197">
        <f t="shared" si="1366"/>
        <v>0</v>
      </c>
      <c r="AH246" s="198">
        <f t="shared" si="1314"/>
        <v>0</v>
      </c>
      <c r="AI246" s="197">
        <f t="shared" ref="AI246:AJ246" si="1367">AI251</f>
        <v>0</v>
      </c>
      <c r="AJ246" s="197">
        <f t="shared" si="1367"/>
        <v>0</v>
      </c>
      <c r="AK246" s="198">
        <f t="shared" si="1316"/>
        <v>0</v>
      </c>
      <c r="AL246" s="197">
        <f t="shared" ref="AL246:AM246" si="1368">AL251</f>
        <v>0</v>
      </c>
      <c r="AM246" s="197">
        <f t="shared" si="1368"/>
        <v>0</v>
      </c>
      <c r="AN246" s="198">
        <f t="shared" si="1318"/>
        <v>0</v>
      </c>
      <c r="AO246" s="197">
        <f t="shared" ref="AO246:AP246" si="1369">AO251</f>
        <v>0</v>
      </c>
      <c r="AP246" s="197">
        <f t="shared" si="1369"/>
        <v>0</v>
      </c>
      <c r="AQ246" s="198">
        <f t="shared" si="1320"/>
        <v>0</v>
      </c>
      <c r="AR246" s="361"/>
    </row>
    <row r="247" spans="1:44" ht="60" customHeight="1">
      <c r="A247" s="358" t="s">
        <v>385</v>
      </c>
      <c r="B247" s="359" t="s">
        <v>386</v>
      </c>
      <c r="C247" s="360" t="s">
        <v>455</v>
      </c>
      <c r="D247" s="218" t="s">
        <v>41</v>
      </c>
      <c r="E247" s="217">
        <f>H247+K247+N247+Q247+T247+W247+Z247+AC247+AF247+AI247+AL247+AO247</f>
        <v>34034.185389999999</v>
      </c>
      <c r="F247" s="217">
        <f>I247+L247+O247+R247+U247+X247+AA247+AD247+AG247+AJ247+AM247+AP247</f>
        <v>0</v>
      </c>
      <c r="G247" s="214">
        <f>IF(F247,F247/E247*100,0)</f>
        <v>0</v>
      </c>
      <c r="H247" s="217">
        <f>SUM(H248:H251)</f>
        <v>0</v>
      </c>
      <c r="I247" s="217">
        <f>SUM(I248:I251)</f>
        <v>0</v>
      </c>
      <c r="J247" s="214">
        <f>IF(I247,I247/H247*100,0)</f>
        <v>0</v>
      </c>
      <c r="K247" s="217">
        <f t="shared" ref="K247:L247" si="1370">SUM(K248:K251)</f>
        <v>0</v>
      </c>
      <c r="L247" s="217">
        <f t="shared" si="1370"/>
        <v>0</v>
      </c>
      <c r="M247" s="214">
        <f t="shared" ref="M247:M316" si="1371">IF(L247,L247/K247*100,0)</f>
        <v>0</v>
      </c>
      <c r="N247" s="217">
        <f t="shared" ref="N247:O247" si="1372">SUM(N248:N251)</f>
        <v>0</v>
      </c>
      <c r="O247" s="217">
        <f t="shared" si="1372"/>
        <v>0</v>
      </c>
      <c r="P247" s="214">
        <f t="shared" ref="P247:P316" si="1373">IF(O247,O247/N247*100,0)</f>
        <v>0</v>
      </c>
      <c r="Q247" s="217">
        <f t="shared" ref="Q247:R247" si="1374">SUM(Q248:Q251)</f>
        <v>0</v>
      </c>
      <c r="R247" s="217">
        <f t="shared" si="1374"/>
        <v>0</v>
      </c>
      <c r="S247" s="214">
        <f t="shared" ref="S247:S316" si="1375">IF(R247,R247/Q247*100,0)</f>
        <v>0</v>
      </c>
      <c r="T247" s="217">
        <f t="shared" ref="T247:U247" si="1376">SUM(T248:T251)</f>
        <v>0</v>
      </c>
      <c r="U247" s="217">
        <f t="shared" si="1376"/>
        <v>0</v>
      </c>
      <c r="V247" s="214">
        <f t="shared" ref="V247:V316" si="1377">IF(U247,U247/T247*100,0)</f>
        <v>0</v>
      </c>
      <c r="W247" s="217">
        <f t="shared" ref="W247:X247" si="1378">SUM(W248:W251)</f>
        <v>0</v>
      </c>
      <c r="X247" s="217">
        <f t="shared" si="1378"/>
        <v>0</v>
      </c>
      <c r="Y247" s="214">
        <f t="shared" ref="Y247:Y316" si="1379">IF(X247,X247/W247*100,0)</f>
        <v>0</v>
      </c>
      <c r="Z247" s="217">
        <f t="shared" ref="Z247:AA247" si="1380">SUM(Z248:Z251)</f>
        <v>0</v>
      </c>
      <c r="AA247" s="217">
        <f t="shared" si="1380"/>
        <v>0</v>
      </c>
      <c r="AB247" s="214">
        <f t="shared" ref="AB247:AB316" si="1381">IF(AA247,AA247/Z247*100,0)</f>
        <v>0</v>
      </c>
      <c r="AC247" s="217">
        <f t="shared" ref="AC247:AD247" si="1382">SUM(AC248:AC251)</f>
        <v>0</v>
      </c>
      <c r="AD247" s="217">
        <f t="shared" si="1382"/>
        <v>0</v>
      </c>
      <c r="AE247" s="214">
        <f t="shared" ref="AE247:AE316" si="1383">IF(AD247,AD247/AC247*100,0)</f>
        <v>0</v>
      </c>
      <c r="AF247" s="217">
        <f t="shared" ref="AF247:AG247" si="1384">SUM(AF248:AF251)</f>
        <v>0</v>
      </c>
      <c r="AG247" s="217">
        <f t="shared" si="1384"/>
        <v>0</v>
      </c>
      <c r="AH247" s="214">
        <f t="shared" ref="AH247:AH316" si="1385">IF(AG247,AG247/AF247*100,0)</f>
        <v>0</v>
      </c>
      <c r="AI247" s="217">
        <f t="shared" ref="AI247:AJ247" si="1386">SUM(AI248:AI251)</f>
        <v>0</v>
      </c>
      <c r="AJ247" s="217">
        <f t="shared" si="1386"/>
        <v>0</v>
      </c>
      <c r="AK247" s="214">
        <f t="shared" ref="AK247:AK316" si="1387">IF(AJ247,AJ247/AI247*100,0)</f>
        <v>0</v>
      </c>
      <c r="AL247" s="217">
        <f t="shared" ref="AL247:AM247" si="1388">SUM(AL248:AL251)</f>
        <v>0</v>
      </c>
      <c r="AM247" s="217">
        <f t="shared" si="1388"/>
        <v>0</v>
      </c>
      <c r="AN247" s="214">
        <f t="shared" ref="AN247:AN316" si="1389">IF(AM247,AM247/AL247*100,0)</f>
        <v>0</v>
      </c>
      <c r="AO247" s="217">
        <f t="shared" ref="AO247:AP247" si="1390">SUM(AO248:AO251)</f>
        <v>34034.185389999999</v>
      </c>
      <c r="AP247" s="217">
        <f t="shared" si="1390"/>
        <v>0</v>
      </c>
      <c r="AQ247" s="214">
        <f t="shared" ref="AQ247:AQ316" si="1391">IF(AP247,AP247/AO247*100,0)</f>
        <v>0</v>
      </c>
      <c r="AR247" s="361"/>
    </row>
    <row r="248" spans="1:44" ht="60" customHeight="1">
      <c r="A248" s="358"/>
      <c r="B248" s="359"/>
      <c r="C248" s="360"/>
      <c r="D248" s="202" t="s">
        <v>37</v>
      </c>
      <c r="E248" s="197">
        <f t="shared" ref="E248:E316" si="1392">H248+K248+N248+Q248+T248+W248+Z248+AC248+AF248+AI248+AL248+AO248</f>
        <v>0</v>
      </c>
      <c r="F248" s="197">
        <f t="shared" ref="F248:F316" si="1393">I248+L248+O248+R248+U248+X248+AA248+AD248+AG248+AJ248+AM248+AP248</f>
        <v>0</v>
      </c>
      <c r="G248" s="198">
        <f t="shared" ref="G248:G316" si="1394">IF(F248,F248/E248*100,0)</f>
        <v>0</v>
      </c>
      <c r="H248" s="197"/>
      <c r="I248" s="197"/>
      <c r="J248" s="198">
        <f t="shared" ref="J248:J251" si="1395">IF(I248,I248/H248*100,0)</f>
        <v>0</v>
      </c>
      <c r="K248" s="197"/>
      <c r="L248" s="197"/>
      <c r="M248" s="198">
        <f t="shared" si="1371"/>
        <v>0</v>
      </c>
      <c r="N248" s="197"/>
      <c r="O248" s="197"/>
      <c r="P248" s="198">
        <f t="shared" si="1373"/>
        <v>0</v>
      </c>
      <c r="Q248" s="197"/>
      <c r="R248" s="197"/>
      <c r="S248" s="198">
        <f t="shared" si="1375"/>
        <v>0</v>
      </c>
      <c r="T248" s="197"/>
      <c r="U248" s="197"/>
      <c r="V248" s="198">
        <f t="shared" si="1377"/>
        <v>0</v>
      </c>
      <c r="W248" s="197"/>
      <c r="X248" s="197"/>
      <c r="Y248" s="198">
        <f t="shared" si="1379"/>
        <v>0</v>
      </c>
      <c r="Z248" s="197"/>
      <c r="AA248" s="197"/>
      <c r="AB248" s="198">
        <f t="shared" si="1381"/>
        <v>0</v>
      </c>
      <c r="AC248" s="197"/>
      <c r="AD248" s="197"/>
      <c r="AE248" s="198">
        <f t="shared" si="1383"/>
        <v>0</v>
      </c>
      <c r="AF248" s="197"/>
      <c r="AG248" s="197"/>
      <c r="AH248" s="198">
        <f t="shared" si="1385"/>
        <v>0</v>
      </c>
      <c r="AI248" s="197"/>
      <c r="AJ248" s="197"/>
      <c r="AK248" s="198">
        <f t="shared" si="1387"/>
        <v>0</v>
      </c>
      <c r="AL248" s="197"/>
      <c r="AM248" s="197"/>
      <c r="AN248" s="198">
        <f t="shared" si="1389"/>
        <v>0</v>
      </c>
      <c r="AO248" s="197"/>
      <c r="AP248" s="197"/>
      <c r="AQ248" s="198">
        <f t="shared" si="1391"/>
        <v>0</v>
      </c>
      <c r="AR248" s="361"/>
    </row>
    <row r="249" spans="1:44" ht="60" customHeight="1">
      <c r="A249" s="358"/>
      <c r="B249" s="359"/>
      <c r="C249" s="360"/>
      <c r="D249" s="202" t="s">
        <v>2</v>
      </c>
      <c r="E249" s="197">
        <f t="shared" si="1392"/>
        <v>0</v>
      </c>
      <c r="F249" s="197">
        <f t="shared" si="1393"/>
        <v>0</v>
      </c>
      <c r="G249" s="198">
        <f t="shared" si="1394"/>
        <v>0</v>
      </c>
      <c r="H249" s="197"/>
      <c r="I249" s="197"/>
      <c r="J249" s="198">
        <f t="shared" si="1395"/>
        <v>0</v>
      </c>
      <c r="K249" s="197"/>
      <c r="L249" s="197"/>
      <c r="M249" s="198">
        <f t="shared" si="1371"/>
        <v>0</v>
      </c>
      <c r="N249" s="197"/>
      <c r="O249" s="197"/>
      <c r="P249" s="198">
        <f t="shared" si="1373"/>
        <v>0</v>
      </c>
      <c r="Q249" s="197"/>
      <c r="R249" s="197"/>
      <c r="S249" s="198">
        <f t="shared" si="1375"/>
        <v>0</v>
      </c>
      <c r="T249" s="197"/>
      <c r="U249" s="197"/>
      <c r="V249" s="198">
        <f t="shared" si="1377"/>
        <v>0</v>
      </c>
      <c r="W249" s="197"/>
      <c r="X249" s="197"/>
      <c r="Y249" s="198">
        <f t="shared" si="1379"/>
        <v>0</v>
      </c>
      <c r="Z249" s="197"/>
      <c r="AA249" s="197"/>
      <c r="AB249" s="198">
        <f t="shared" si="1381"/>
        <v>0</v>
      </c>
      <c r="AC249" s="197"/>
      <c r="AD249" s="197"/>
      <c r="AE249" s="198">
        <f t="shared" si="1383"/>
        <v>0</v>
      </c>
      <c r="AF249" s="197"/>
      <c r="AG249" s="197"/>
      <c r="AH249" s="198">
        <f t="shared" si="1385"/>
        <v>0</v>
      </c>
      <c r="AI249" s="197"/>
      <c r="AJ249" s="197"/>
      <c r="AK249" s="198">
        <f t="shared" si="1387"/>
        <v>0</v>
      </c>
      <c r="AL249" s="197"/>
      <c r="AM249" s="197"/>
      <c r="AN249" s="198">
        <f t="shared" si="1389"/>
        <v>0</v>
      </c>
      <c r="AO249" s="197"/>
      <c r="AP249" s="197"/>
      <c r="AQ249" s="198">
        <f t="shared" si="1391"/>
        <v>0</v>
      </c>
      <c r="AR249" s="361"/>
    </row>
    <row r="250" spans="1:44" ht="60" customHeight="1">
      <c r="A250" s="358"/>
      <c r="B250" s="359"/>
      <c r="C250" s="360"/>
      <c r="D250" s="299" t="s">
        <v>43</v>
      </c>
      <c r="E250" s="197">
        <f t="shared" si="1392"/>
        <v>34034.185389999999</v>
      </c>
      <c r="F250" s="197">
        <f t="shared" si="1393"/>
        <v>0</v>
      </c>
      <c r="G250" s="198">
        <f t="shared" si="1394"/>
        <v>0</v>
      </c>
      <c r="H250" s="197"/>
      <c r="I250" s="197"/>
      <c r="J250" s="198">
        <f t="shared" si="1395"/>
        <v>0</v>
      </c>
      <c r="K250" s="197"/>
      <c r="L250" s="197"/>
      <c r="M250" s="198">
        <f t="shared" si="1371"/>
        <v>0</v>
      </c>
      <c r="N250" s="197"/>
      <c r="O250" s="197"/>
      <c r="P250" s="198">
        <f t="shared" si="1373"/>
        <v>0</v>
      </c>
      <c r="Q250" s="197"/>
      <c r="R250" s="197"/>
      <c r="S250" s="198">
        <f t="shared" si="1375"/>
        <v>0</v>
      </c>
      <c r="T250" s="197"/>
      <c r="U250" s="197"/>
      <c r="V250" s="198">
        <f t="shared" si="1377"/>
        <v>0</v>
      </c>
      <c r="W250" s="197"/>
      <c r="X250" s="197"/>
      <c r="Y250" s="198">
        <f t="shared" si="1379"/>
        <v>0</v>
      </c>
      <c r="Z250" s="197"/>
      <c r="AA250" s="197"/>
      <c r="AB250" s="198">
        <f t="shared" si="1381"/>
        <v>0</v>
      </c>
      <c r="AC250" s="197"/>
      <c r="AD250" s="197"/>
      <c r="AE250" s="198">
        <f t="shared" si="1383"/>
        <v>0</v>
      </c>
      <c r="AF250" s="197"/>
      <c r="AG250" s="197"/>
      <c r="AH250" s="198">
        <f t="shared" si="1385"/>
        <v>0</v>
      </c>
      <c r="AI250" s="197"/>
      <c r="AJ250" s="197"/>
      <c r="AK250" s="198">
        <f t="shared" si="1387"/>
        <v>0</v>
      </c>
      <c r="AL250" s="197"/>
      <c r="AM250" s="197"/>
      <c r="AN250" s="198">
        <f t="shared" si="1389"/>
        <v>0</v>
      </c>
      <c r="AO250" s="197">
        <v>34034.185389999999</v>
      </c>
      <c r="AP250" s="197"/>
      <c r="AQ250" s="198">
        <f t="shared" si="1391"/>
        <v>0</v>
      </c>
      <c r="AR250" s="361"/>
    </row>
    <row r="251" spans="1:44" ht="60" customHeight="1">
      <c r="A251" s="358"/>
      <c r="B251" s="359"/>
      <c r="C251" s="360"/>
      <c r="D251" s="203" t="s">
        <v>263</v>
      </c>
      <c r="E251" s="197">
        <f t="shared" si="1392"/>
        <v>0</v>
      </c>
      <c r="F251" s="197">
        <f t="shared" si="1393"/>
        <v>0</v>
      </c>
      <c r="G251" s="198">
        <f t="shared" si="1394"/>
        <v>0</v>
      </c>
      <c r="H251" s="197"/>
      <c r="I251" s="197"/>
      <c r="J251" s="198">
        <f t="shared" si="1395"/>
        <v>0</v>
      </c>
      <c r="K251" s="197"/>
      <c r="L251" s="197"/>
      <c r="M251" s="198">
        <f t="shared" si="1371"/>
        <v>0</v>
      </c>
      <c r="N251" s="197"/>
      <c r="O251" s="197"/>
      <c r="P251" s="198">
        <f t="shared" si="1373"/>
        <v>0</v>
      </c>
      <c r="Q251" s="197"/>
      <c r="R251" s="197"/>
      <c r="S251" s="198">
        <f t="shared" si="1375"/>
        <v>0</v>
      </c>
      <c r="T251" s="197"/>
      <c r="U251" s="197"/>
      <c r="V251" s="198">
        <f t="shared" si="1377"/>
        <v>0</v>
      </c>
      <c r="W251" s="197"/>
      <c r="X251" s="197"/>
      <c r="Y251" s="198">
        <f t="shared" si="1379"/>
        <v>0</v>
      </c>
      <c r="Z251" s="197"/>
      <c r="AA251" s="197"/>
      <c r="AB251" s="198">
        <f t="shared" si="1381"/>
        <v>0</v>
      </c>
      <c r="AC251" s="197"/>
      <c r="AD251" s="197"/>
      <c r="AE251" s="198">
        <f t="shared" si="1383"/>
        <v>0</v>
      </c>
      <c r="AF251" s="197"/>
      <c r="AG251" s="197"/>
      <c r="AH251" s="198">
        <f t="shared" si="1385"/>
        <v>0</v>
      </c>
      <c r="AI251" s="197"/>
      <c r="AJ251" s="197"/>
      <c r="AK251" s="198">
        <f t="shared" si="1387"/>
        <v>0</v>
      </c>
      <c r="AL251" s="197"/>
      <c r="AM251" s="197"/>
      <c r="AN251" s="198">
        <f t="shared" si="1389"/>
        <v>0</v>
      </c>
      <c r="AO251" s="197"/>
      <c r="AP251" s="197"/>
      <c r="AQ251" s="198">
        <f t="shared" si="1391"/>
        <v>0</v>
      </c>
      <c r="AR251" s="361"/>
    </row>
    <row r="252" spans="1:44" ht="60" customHeight="1">
      <c r="A252" s="402" t="s">
        <v>318</v>
      </c>
      <c r="B252" s="400" t="s">
        <v>354</v>
      </c>
      <c r="C252" s="360" t="s">
        <v>455</v>
      </c>
      <c r="D252" s="206" t="s">
        <v>41</v>
      </c>
      <c r="E252" s="195">
        <f t="shared" si="1392"/>
        <v>23978.28427</v>
      </c>
      <c r="F252" s="195">
        <f t="shared" si="1393"/>
        <v>5751.7062500000002</v>
      </c>
      <c r="G252" s="196">
        <f t="shared" si="1394"/>
        <v>23.987146808481807</v>
      </c>
      <c r="H252" s="195">
        <f>SUM(H253:H256)</f>
        <v>0</v>
      </c>
      <c r="I252" s="195">
        <f>SUM(I253:I256)</f>
        <v>0</v>
      </c>
      <c r="J252" s="196">
        <f>IF(I252,I252/H252*100,0)</f>
        <v>0</v>
      </c>
      <c r="K252" s="195">
        <f t="shared" ref="K252:L252" si="1396">SUM(K253:K256)</f>
        <v>0</v>
      </c>
      <c r="L252" s="195">
        <f t="shared" si="1396"/>
        <v>0</v>
      </c>
      <c r="M252" s="196">
        <f t="shared" si="1371"/>
        <v>0</v>
      </c>
      <c r="N252" s="195">
        <f t="shared" ref="N252:O252" si="1397">SUM(N253:N256)</f>
        <v>60</v>
      </c>
      <c r="O252" s="195">
        <f t="shared" si="1397"/>
        <v>60</v>
      </c>
      <c r="P252" s="196">
        <f t="shared" si="1373"/>
        <v>100</v>
      </c>
      <c r="Q252" s="195">
        <f t="shared" ref="Q252:R252" si="1398">SUM(Q253:Q256)</f>
        <v>0</v>
      </c>
      <c r="R252" s="195">
        <f t="shared" si="1398"/>
        <v>0</v>
      </c>
      <c r="S252" s="196">
        <f t="shared" si="1375"/>
        <v>0</v>
      </c>
      <c r="T252" s="195">
        <f t="shared" ref="T252:U252" si="1399">SUM(T253:T256)</f>
        <v>0</v>
      </c>
      <c r="U252" s="195">
        <f t="shared" si="1399"/>
        <v>0</v>
      </c>
      <c r="V252" s="196">
        <f t="shared" si="1377"/>
        <v>0</v>
      </c>
      <c r="W252" s="195">
        <f t="shared" ref="W252:X252" si="1400">SUM(W253:W256)</f>
        <v>389.77929</v>
      </c>
      <c r="X252" s="195">
        <f t="shared" si="1400"/>
        <v>389.77929</v>
      </c>
      <c r="Y252" s="196">
        <f t="shared" si="1379"/>
        <v>100</v>
      </c>
      <c r="Z252" s="195">
        <f t="shared" ref="Z252:AA252" si="1401">SUM(Z253:Z256)</f>
        <v>8965.086510000001</v>
      </c>
      <c r="AA252" s="195">
        <f t="shared" si="1401"/>
        <v>2159.76224</v>
      </c>
      <c r="AB252" s="196">
        <f t="shared" si="1381"/>
        <v>24.090813151562102</v>
      </c>
      <c r="AC252" s="195">
        <f t="shared" ref="AC252:AD252" si="1402">SUM(AC253:AC256)</f>
        <v>1594.0376199999998</v>
      </c>
      <c r="AD252" s="195">
        <f t="shared" si="1402"/>
        <v>1424.0376200000001</v>
      </c>
      <c r="AE252" s="196">
        <f t="shared" si="1383"/>
        <v>89.335257972142472</v>
      </c>
      <c r="AF252" s="195">
        <f t="shared" ref="AF252:AG252" si="1403">SUM(AF253:AF256)</f>
        <v>1724.9171100000001</v>
      </c>
      <c r="AG252" s="195">
        <f t="shared" si="1403"/>
        <v>1718.1271000000002</v>
      </c>
      <c r="AH252" s="196">
        <f t="shared" si="1385"/>
        <v>99.60635731649738</v>
      </c>
      <c r="AI252" s="195">
        <f t="shared" ref="AI252:AJ252" si="1404">SUM(AI253:AI256)</f>
        <v>3418.98</v>
      </c>
      <c r="AJ252" s="195">
        <f t="shared" si="1404"/>
        <v>0</v>
      </c>
      <c r="AK252" s="196">
        <f t="shared" si="1387"/>
        <v>0</v>
      </c>
      <c r="AL252" s="195">
        <f t="shared" ref="AL252:AM252" si="1405">SUM(AL253:AL256)</f>
        <v>171.376</v>
      </c>
      <c r="AM252" s="195">
        <f t="shared" si="1405"/>
        <v>0</v>
      </c>
      <c r="AN252" s="196">
        <f t="shared" si="1389"/>
        <v>0</v>
      </c>
      <c r="AO252" s="195">
        <f t="shared" ref="AO252:AP252" si="1406">SUM(AO253:AO256)</f>
        <v>7654.1077400000004</v>
      </c>
      <c r="AP252" s="195">
        <f t="shared" si="1406"/>
        <v>0</v>
      </c>
      <c r="AQ252" s="196">
        <f t="shared" si="1391"/>
        <v>0</v>
      </c>
      <c r="AR252" s="361"/>
    </row>
    <row r="253" spans="1:44" ht="60" customHeight="1">
      <c r="A253" s="402"/>
      <c r="B253" s="400"/>
      <c r="C253" s="360"/>
      <c r="D253" s="203" t="s">
        <v>37</v>
      </c>
      <c r="E253" s="197">
        <f t="shared" si="1392"/>
        <v>0</v>
      </c>
      <c r="F253" s="197">
        <f t="shared" si="1393"/>
        <v>0</v>
      </c>
      <c r="G253" s="198">
        <f t="shared" si="1394"/>
        <v>0</v>
      </c>
      <c r="H253" s="197">
        <f>H258+H273+H278+H308+H318</f>
        <v>0</v>
      </c>
      <c r="I253" s="197">
        <f>I258+I273+I278+I308+I318</f>
        <v>0</v>
      </c>
      <c r="J253" s="198">
        <f t="shared" ref="J253:J256" si="1407">IF(I253,I253/H253*100,0)</f>
        <v>0</v>
      </c>
      <c r="K253" s="197">
        <f>K258+K273+K278+K308+K318</f>
        <v>0</v>
      </c>
      <c r="L253" s="197">
        <f>L258+L273+L278+L308+L318</f>
        <v>0</v>
      </c>
      <c r="M253" s="198">
        <f t="shared" si="1371"/>
        <v>0</v>
      </c>
      <c r="N253" s="197">
        <f>N258+N273+N278+N308+N318</f>
        <v>0</v>
      </c>
      <c r="O253" s="197">
        <f>O258+O273+O278+O308+O318</f>
        <v>0</v>
      </c>
      <c r="P253" s="198">
        <f t="shared" si="1373"/>
        <v>0</v>
      </c>
      <c r="Q253" s="197">
        <f>Q258+Q273+Q278+Q308+Q318</f>
        <v>0</v>
      </c>
      <c r="R253" s="197">
        <f>R258+R273+R278+R308+R318</f>
        <v>0</v>
      </c>
      <c r="S253" s="198">
        <f t="shared" si="1375"/>
        <v>0</v>
      </c>
      <c r="T253" s="197">
        <f>T258+T273+T278+T308+T318</f>
        <v>0</v>
      </c>
      <c r="U253" s="197">
        <f>U258+U273+U278+U308+U318</f>
        <v>0</v>
      </c>
      <c r="V253" s="198">
        <f t="shared" si="1377"/>
        <v>0</v>
      </c>
      <c r="W253" s="197">
        <f>W258+W273+W278+W308+W318</f>
        <v>0</v>
      </c>
      <c r="X253" s="197">
        <f>X258+X273+X278+X308+X318</f>
        <v>0</v>
      </c>
      <c r="Y253" s="198">
        <f t="shared" si="1379"/>
        <v>0</v>
      </c>
      <c r="Z253" s="197">
        <f>Z258+Z273+Z278+Z308+Z318</f>
        <v>0</v>
      </c>
      <c r="AA253" s="197">
        <f>AA258+AA273+AA278+AA308+AA318</f>
        <v>0</v>
      </c>
      <c r="AB253" s="198">
        <f t="shared" si="1381"/>
        <v>0</v>
      </c>
      <c r="AC253" s="197">
        <f>AC258+AC273+AC278+AC308+AC318</f>
        <v>0</v>
      </c>
      <c r="AD253" s="197">
        <f>AD258+AD273+AD278+AD308+AD318</f>
        <v>0</v>
      </c>
      <c r="AE253" s="198">
        <f t="shared" si="1383"/>
        <v>0</v>
      </c>
      <c r="AF253" s="197">
        <f>AF258+AF273+AF278+AF308+AF318</f>
        <v>0</v>
      </c>
      <c r="AG253" s="197">
        <f>AG258+AG273+AG278+AG308+AG318</f>
        <v>0</v>
      </c>
      <c r="AH253" s="198">
        <f t="shared" si="1385"/>
        <v>0</v>
      </c>
      <c r="AI253" s="197">
        <f>AI258+AI273+AI278+AI308+AI318</f>
        <v>0</v>
      </c>
      <c r="AJ253" s="197">
        <f>AJ258+AJ273+AJ278+AJ308+AJ318</f>
        <v>0</v>
      </c>
      <c r="AK253" s="198">
        <f t="shared" si="1387"/>
        <v>0</v>
      </c>
      <c r="AL253" s="197">
        <f>AL258+AL273+AL278+AL308+AL318</f>
        <v>0</v>
      </c>
      <c r="AM253" s="197">
        <f>AM258+AM273+AM278+AM308+AM318</f>
        <v>0</v>
      </c>
      <c r="AN253" s="198">
        <f t="shared" si="1389"/>
        <v>0</v>
      </c>
      <c r="AO253" s="197">
        <f>AO258+AO273+AO278+AO308+AO318</f>
        <v>0</v>
      </c>
      <c r="AP253" s="197">
        <f>AP258+AP273+AP278+AP308+AP318</f>
        <v>0</v>
      </c>
      <c r="AQ253" s="198">
        <f t="shared" si="1391"/>
        <v>0</v>
      </c>
      <c r="AR253" s="361"/>
    </row>
    <row r="254" spans="1:44" ht="60" customHeight="1">
      <c r="A254" s="402"/>
      <c r="B254" s="400"/>
      <c r="C254" s="360"/>
      <c r="D254" s="203" t="s">
        <v>2</v>
      </c>
      <c r="E254" s="197">
        <f t="shared" si="1392"/>
        <v>0</v>
      </c>
      <c r="F254" s="197">
        <f t="shared" si="1393"/>
        <v>0</v>
      </c>
      <c r="G254" s="198">
        <f t="shared" si="1394"/>
        <v>0</v>
      </c>
      <c r="H254" s="197">
        <f>H259+H274+H279+H309+H319</f>
        <v>0</v>
      </c>
      <c r="I254" s="197">
        <f>I259+I274+I279+I309+I319</f>
        <v>0</v>
      </c>
      <c r="J254" s="198">
        <f t="shared" si="1407"/>
        <v>0</v>
      </c>
      <c r="K254" s="197">
        <f>K259+K274+K279+K309+K319</f>
        <v>0</v>
      </c>
      <c r="L254" s="197">
        <f>L259+L274+L279+L309+L319</f>
        <v>0</v>
      </c>
      <c r="M254" s="198">
        <f t="shared" si="1371"/>
        <v>0</v>
      </c>
      <c r="N254" s="197">
        <f>N259+N274+N279+N309+N319</f>
        <v>0</v>
      </c>
      <c r="O254" s="197">
        <f>O259+O274+O279+O309+O319</f>
        <v>0</v>
      </c>
      <c r="P254" s="198">
        <f t="shared" si="1373"/>
        <v>0</v>
      </c>
      <c r="Q254" s="197">
        <f>Q259+Q274+Q279+Q309+Q319</f>
        <v>0</v>
      </c>
      <c r="R254" s="197">
        <f>R259+R274+R279+R309+R319</f>
        <v>0</v>
      </c>
      <c r="S254" s="198">
        <f t="shared" si="1375"/>
        <v>0</v>
      </c>
      <c r="T254" s="197">
        <f>T259+T274+T279+T309+T319</f>
        <v>0</v>
      </c>
      <c r="U254" s="197">
        <f>U259+U274+U279+U309+U319</f>
        <v>0</v>
      </c>
      <c r="V254" s="198">
        <f t="shared" si="1377"/>
        <v>0</v>
      </c>
      <c r="W254" s="197">
        <f>W259+W274+W279+W309+W319</f>
        <v>0</v>
      </c>
      <c r="X254" s="197">
        <f>X259+X274+X279+X309+X319</f>
        <v>0</v>
      </c>
      <c r="Y254" s="198">
        <f t="shared" si="1379"/>
        <v>0</v>
      </c>
      <c r="Z254" s="197">
        <f>Z259+Z274+Z279+Z309+Z319</f>
        <v>0</v>
      </c>
      <c r="AA254" s="197">
        <f>AA259+AA274+AA279+AA309+AA319</f>
        <v>0</v>
      </c>
      <c r="AB254" s="198">
        <f t="shared" si="1381"/>
        <v>0</v>
      </c>
      <c r="AC254" s="197">
        <f>AC259+AC274+AC279+AC309+AC319</f>
        <v>0</v>
      </c>
      <c r="AD254" s="197">
        <f>AD259+AD274+AD279+AD309+AD319</f>
        <v>0</v>
      </c>
      <c r="AE254" s="198">
        <f t="shared" si="1383"/>
        <v>0</v>
      </c>
      <c r="AF254" s="197">
        <f>AF259+AF274+AF279+AF309+AF319</f>
        <v>0</v>
      </c>
      <c r="AG254" s="197">
        <f>AG259+AG274+AG279+AG309+AG319</f>
        <v>0</v>
      </c>
      <c r="AH254" s="198">
        <f t="shared" si="1385"/>
        <v>0</v>
      </c>
      <c r="AI254" s="197">
        <f>AI259+AI274+AI279+AI309+AI319</f>
        <v>0</v>
      </c>
      <c r="AJ254" s="197">
        <f>AJ259+AJ274+AJ279+AJ309+AJ319</f>
        <v>0</v>
      </c>
      <c r="AK254" s="198">
        <f t="shared" si="1387"/>
        <v>0</v>
      </c>
      <c r="AL254" s="197">
        <f>AL259+AL274+AL279+AL309+AL319</f>
        <v>0</v>
      </c>
      <c r="AM254" s="197">
        <f>AM259+AM274+AM279+AM309+AM319</f>
        <v>0</v>
      </c>
      <c r="AN254" s="198">
        <f t="shared" si="1389"/>
        <v>0</v>
      </c>
      <c r="AO254" s="197">
        <f>AO259+AO274+AO279+AO309+AO319</f>
        <v>0</v>
      </c>
      <c r="AP254" s="197">
        <f>AP259+AP274+AP279+AP309+AP319</f>
        <v>0</v>
      </c>
      <c r="AQ254" s="198">
        <f t="shared" si="1391"/>
        <v>0</v>
      </c>
      <c r="AR254" s="361"/>
    </row>
    <row r="255" spans="1:44" ht="60" customHeight="1">
      <c r="A255" s="402"/>
      <c r="B255" s="400"/>
      <c r="C255" s="360"/>
      <c r="D255" s="300" t="s">
        <v>43</v>
      </c>
      <c r="E255" s="197">
        <f t="shared" si="1392"/>
        <v>23978.28427</v>
      </c>
      <c r="F255" s="197">
        <f t="shared" si="1393"/>
        <v>5751.7062500000002</v>
      </c>
      <c r="G255" s="198">
        <f t="shared" si="1394"/>
        <v>23.987146808481807</v>
      </c>
      <c r="H255" s="197">
        <f>H260+H275+H280+H310+H315+H320+H265+H270+H295+H300+H305</f>
        <v>0</v>
      </c>
      <c r="I255" s="197">
        <f>I260+I275+I280+I310+I315+I320+I265+I270+I295+I300+I305</f>
        <v>0</v>
      </c>
      <c r="J255" s="198">
        <f t="shared" si="1407"/>
        <v>0</v>
      </c>
      <c r="K255" s="197">
        <f>K260+K275+K280+K310+K315+K320+K265+K270+K295+K300+K305</f>
        <v>0</v>
      </c>
      <c r="L255" s="197">
        <f>L260+L275+L280+L310+L315+L320+L265+L270+L295+L300+L305</f>
        <v>0</v>
      </c>
      <c r="M255" s="198">
        <f t="shared" si="1371"/>
        <v>0</v>
      </c>
      <c r="N255" s="197">
        <f>N260+N275+N280+N310+N315+N320+N265+N270+N295+N300+N305</f>
        <v>60</v>
      </c>
      <c r="O255" s="197">
        <f>O260+O275+O280+O310+O315+O320+O265+O270+O295+O300+O305</f>
        <v>60</v>
      </c>
      <c r="P255" s="198">
        <f t="shared" si="1373"/>
        <v>100</v>
      </c>
      <c r="Q255" s="197">
        <f>Q260+Q275+Q280+Q310+Q315+Q320+Q265+Q270+Q295+Q300+Q305</f>
        <v>0</v>
      </c>
      <c r="R255" s="197">
        <f>R260+R275+R280+R310+R315+R320+R265+R270+R295+R300+R305</f>
        <v>0</v>
      </c>
      <c r="S255" s="198">
        <f t="shared" si="1375"/>
        <v>0</v>
      </c>
      <c r="T255" s="197">
        <f>T260+T275+T280+T310+T315+T320+T265+T270+T295+T300+T305</f>
        <v>0</v>
      </c>
      <c r="U255" s="197">
        <f>U260+U275+U280+U310+U315+U320+U265+U270+U295+U300+U305</f>
        <v>0</v>
      </c>
      <c r="V255" s="198">
        <f t="shared" si="1377"/>
        <v>0</v>
      </c>
      <c r="W255" s="197">
        <f>W260+W275+W280+W310+W315+W320+W265+W270+W295+W300+W305</f>
        <v>389.77929</v>
      </c>
      <c r="X255" s="197">
        <f>X260+X275+X280+X310+X315+X320+X265+X270+X295+X300+X305</f>
        <v>389.77929</v>
      </c>
      <c r="Y255" s="198">
        <f t="shared" si="1379"/>
        <v>100</v>
      </c>
      <c r="Z255" s="197">
        <f>Z260+Z275+Z280+Z310+Z315+Z320+Z265+Z270+Z295+Z300+Z305</f>
        <v>8965.086510000001</v>
      </c>
      <c r="AA255" s="197">
        <f>AA260+AA275+AA280+AA310+AA315+AA320+AA265+AA270+AA295+AA300+AA305</f>
        <v>2159.76224</v>
      </c>
      <c r="AB255" s="198">
        <f t="shared" si="1381"/>
        <v>24.090813151562102</v>
      </c>
      <c r="AC255" s="197">
        <f>AC260+AC275+AC280+AC310+AC315+AC320+AC265+AC270+AC295+AC300+AC305</f>
        <v>1594.0376199999998</v>
      </c>
      <c r="AD255" s="197">
        <f>AD260+AD275+AD280+AD310+AD315+AD320+AD265+AD270+AD295+AD300+AD305</f>
        <v>1424.0376200000001</v>
      </c>
      <c r="AE255" s="198">
        <f t="shared" si="1383"/>
        <v>89.335257972142472</v>
      </c>
      <c r="AF255" s="197">
        <f>AF260+AF275+AF280+AF310+AF315+AF320+AF265+AF270+AF295+AF300+AF305</f>
        <v>1724.9171100000001</v>
      </c>
      <c r="AG255" s="197">
        <f>AG260+AG275+AG280+AG310+AG315+AG320+AG265+AG270+AG295+AG300+AG305</f>
        <v>1718.1271000000002</v>
      </c>
      <c r="AH255" s="198">
        <f t="shared" si="1385"/>
        <v>99.60635731649738</v>
      </c>
      <c r="AI255" s="197">
        <f>AI260+AI275+AI280+AI310+AI315+AI320+AI265+AI270+AI295+AI300+AI305</f>
        <v>3418.98</v>
      </c>
      <c r="AJ255" s="197">
        <f>AJ260+AJ275+AJ280+AJ310+AJ315+AJ320+AJ265+AJ270+AJ295+AJ300+AJ305</f>
        <v>0</v>
      </c>
      <c r="AK255" s="198">
        <f t="shared" si="1387"/>
        <v>0</v>
      </c>
      <c r="AL255" s="197">
        <f>AL260+AL275+AL280+AL310+AL315+AL320+AL265+AL270+AL295+AL300+AL305</f>
        <v>171.376</v>
      </c>
      <c r="AM255" s="197">
        <f>AM260+AM275+AM280+AM310+AM315+AM320+AM265+AM270+AM295+AM300+AM305</f>
        <v>0</v>
      </c>
      <c r="AN255" s="198">
        <f t="shared" si="1389"/>
        <v>0</v>
      </c>
      <c r="AO255" s="197">
        <f>AO260+AO275+AO280+AO310+AO315+AO320+AO265+AO270+AO295+AO300+AO305</f>
        <v>7654.1077400000004</v>
      </c>
      <c r="AP255" s="197">
        <f>AP260+AP275+AP280+AP310+AP315+AP320+AP265+AP270+AP295+AP300+AP305</f>
        <v>0</v>
      </c>
      <c r="AQ255" s="198">
        <f t="shared" si="1391"/>
        <v>0</v>
      </c>
      <c r="AR255" s="361"/>
    </row>
    <row r="256" spans="1:44" ht="60" customHeight="1">
      <c r="A256" s="402"/>
      <c r="B256" s="400"/>
      <c r="C256" s="360"/>
      <c r="D256" s="203" t="s">
        <v>263</v>
      </c>
      <c r="E256" s="197">
        <f t="shared" si="1392"/>
        <v>0</v>
      </c>
      <c r="F256" s="197">
        <f t="shared" si="1393"/>
        <v>0</v>
      </c>
      <c r="G256" s="198">
        <f t="shared" si="1394"/>
        <v>0</v>
      </c>
      <c r="H256" s="197">
        <f>H261+H276+H281+H311+H321</f>
        <v>0</v>
      </c>
      <c r="I256" s="197">
        <f>I261+I276+I281+I311+I321</f>
        <v>0</v>
      </c>
      <c r="J256" s="198">
        <f t="shared" si="1407"/>
        <v>0</v>
      </c>
      <c r="K256" s="197">
        <f>K261+K276+K281+K311+K321</f>
        <v>0</v>
      </c>
      <c r="L256" s="197">
        <f>L261+L276+L281+L311+L321</f>
        <v>0</v>
      </c>
      <c r="M256" s="198">
        <f t="shared" si="1371"/>
        <v>0</v>
      </c>
      <c r="N256" s="197">
        <f>N261+N276+N281+N311+N321</f>
        <v>0</v>
      </c>
      <c r="O256" s="197">
        <f>O261+O276+O281+O311+O321</f>
        <v>0</v>
      </c>
      <c r="P256" s="198">
        <f t="shared" si="1373"/>
        <v>0</v>
      </c>
      <c r="Q256" s="197">
        <f>Q261+Q276+Q281+Q311+Q321</f>
        <v>0</v>
      </c>
      <c r="R256" s="197">
        <f>R261+R276+R281+R311+R321</f>
        <v>0</v>
      </c>
      <c r="S256" s="198">
        <f t="shared" si="1375"/>
        <v>0</v>
      </c>
      <c r="T256" s="197">
        <f>T261+T276+T281+T311+T321</f>
        <v>0</v>
      </c>
      <c r="U256" s="197">
        <f>U261+U276+U281+U311+U321</f>
        <v>0</v>
      </c>
      <c r="V256" s="198">
        <f t="shared" si="1377"/>
        <v>0</v>
      </c>
      <c r="W256" s="197">
        <f>W261+W276+W281+W311+W321</f>
        <v>0</v>
      </c>
      <c r="X256" s="197">
        <f>X261+X276+X281+X311+X321</f>
        <v>0</v>
      </c>
      <c r="Y256" s="198">
        <f t="shared" si="1379"/>
        <v>0</v>
      </c>
      <c r="Z256" s="197">
        <f>Z261+Z276+Z281+Z311+Z321</f>
        <v>0</v>
      </c>
      <c r="AA256" s="197">
        <f>AA261+AA276+AA281+AA311+AA321</f>
        <v>0</v>
      </c>
      <c r="AB256" s="198">
        <f t="shared" si="1381"/>
        <v>0</v>
      </c>
      <c r="AC256" s="197">
        <f>AC261+AC276+AC281+AC311+AC321</f>
        <v>0</v>
      </c>
      <c r="AD256" s="197">
        <f>AD261+AD276+AD281+AD311+AD321</f>
        <v>0</v>
      </c>
      <c r="AE256" s="198">
        <f t="shared" si="1383"/>
        <v>0</v>
      </c>
      <c r="AF256" s="197">
        <f>AF261+AF276+AF281+AF311+AF321</f>
        <v>0</v>
      </c>
      <c r="AG256" s="197">
        <f>AG261+AG276+AG281+AG311+AG321</f>
        <v>0</v>
      </c>
      <c r="AH256" s="198">
        <f t="shared" si="1385"/>
        <v>0</v>
      </c>
      <c r="AI256" s="197">
        <f>AI261+AI276+AI281+AI311+AI321</f>
        <v>0</v>
      </c>
      <c r="AJ256" s="197">
        <f>AJ261+AJ276+AJ281+AJ311+AJ321</f>
        <v>0</v>
      </c>
      <c r="AK256" s="198">
        <f t="shared" si="1387"/>
        <v>0</v>
      </c>
      <c r="AL256" s="197">
        <f>AL261+AL276+AL281+AL311+AL321</f>
        <v>0</v>
      </c>
      <c r="AM256" s="197">
        <f>AM261+AM276+AM281+AM311+AM321</f>
        <v>0</v>
      </c>
      <c r="AN256" s="198">
        <f t="shared" si="1389"/>
        <v>0</v>
      </c>
      <c r="AO256" s="197">
        <f>AO261+AO276+AO281+AO311+AO321</f>
        <v>0</v>
      </c>
      <c r="AP256" s="197">
        <f>AP261+AP276+AP281+AP311+AP321</f>
        <v>0</v>
      </c>
      <c r="AQ256" s="198">
        <f t="shared" si="1391"/>
        <v>0</v>
      </c>
      <c r="AR256" s="361"/>
    </row>
    <row r="257" spans="1:44" ht="60" customHeight="1">
      <c r="A257" s="358" t="s">
        <v>387</v>
      </c>
      <c r="B257" s="359" t="s">
        <v>456</v>
      </c>
      <c r="C257" s="360" t="s">
        <v>455</v>
      </c>
      <c r="D257" s="206" t="s">
        <v>41</v>
      </c>
      <c r="E257" s="195">
        <f t="shared" si="1392"/>
        <v>2901.7060000000001</v>
      </c>
      <c r="F257" s="195">
        <f t="shared" si="1393"/>
        <v>2335.6730000000002</v>
      </c>
      <c r="G257" s="196">
        <f t="shared" si="1394"/>
        <v>80.493096130345393</v>
      </c>
      <c r="H257" s="195">
        <f>SUM(H258:H261)</f>
        <v>0</v>
      </c>
      <c r="I257" s="195">
        <f>SUM(I258:I261)</f>
        <v>0</v>
      </c>
      <c r="J257" s="196">
        <f>IF(I257,I257/H257*100,0)</f>
        <v>0</v>
      </c>
      <c r="K257" s="195">
        <f t="shared" ref="K257:L257" si="1408">SUM(K258:K261)</f>
        <v>0</v>
      </c>
      <c r="L257" s="195">
        <f t="shared" si="1408"/>
        <v>0</v>
      </c>
      <c r="M257" s="196">
        <f t="shared" si="1371"/>
        <v>0</v>
      </c>
      <c r="N257" s="195">
        <f t="shared" ref="N257:O257" si="1409">SUM(N258:N261)</f>
        <v>0</v>
      </c>
      <c r="O257" s="195">
        <f t="shared" si="1409"/>
        <v>0</v>
      </c>
      <c r="P257" s="196">
        <f t="shared" si="1373"/>
        <v>0</v>
      </c>
      <c r="Q257" s="195">
        <f t="shared" ref="Q257:R257" si="1410">SUM(Q258:Q261)</f>
        <v>0</v>
      </c>
      <c r="R257" s="195">
        <f t="shared" si="1410"/>
        <v>0</v>
      </c>
      <c r="S257" s="196">
        <f t="shared" si="1375"/>
        <v>0</v>
      </c>
      <c r="T257" s="195">
        <f t="shared" ref="T257:U257" si="1411">SUM(T258:T261)</f>
        <v>0</v>
      </c>
      <c r="U257" s="195">
        <f t="shared" si="1411"/>
        <v>0</v>
      </c>
      <c r="V257" s="196">
        <f t="shared" si="1377"/>
        <v>0</v>
      </c>
      <c r="W257" s="195">
        <f t="shared" ref="W257:X257" si="1412">SUM(W258:W261)</f>
        <v>0</v>
      </c>
      <c r="X257" s="195">
        <f t="shared" si="1412"/>
        <v>0</v>
      </c>
      <c r="Y257" s="196">
        <f t="shared" si="1379"/>
        <v>0</v>
      </c>
      <c r="Z257" s="195">
        <f t="shared" ref="Z257:AA257" si="1413">SUM(Z258:Z261)</f>
        <v>1414.5730000000001</v>
      </c>
      <c r="AA257" s="195">
        <f t="shared" si="1413"/>
        <v>1414.5730000000001</v>
      </c>
      <c r="AB257" s="196">
        <f t="shared" si="1381"/>
        <v>100</v>
      </c>
      <c r="AC257" s="195">
        <f t="shared" ref="AC257:AD257" si="1414">SUM(AC258:AC261)</f>
        <v>921.1</v>
      </c>
      <c r="AD257" s="195">
        <f t="shared" si="1414"/>
        <v>921.1</v>
      </c>
      <c r="AE257" s="196">
        <f t="shared" si="1383"/>
        <v>100</v>
      </c>
      <c r="AF257" s="195">
        <f t="shared" ref="AF257:AG257" si="1415">SUM(AF258:AF261)</f>
        <v>0</v>
      </c>
      <c r="AG257" s="195">
        <f t="shared" si="1415"/>
        <v>0</v>
      </c>
      <c r="AH257" s="196">
        <f t="shared" si="1385"/>
        <v>0</v>
      </c>
      <c r="AI257" s="195">
        <f t="shared" ref="AI257:AJ257" si="1416">SUM(AI258:AI261)</f>
        <v>118.98000000000013</v>
      </c>
      <c r="AJ257" s="195">
        <f t="shared" si="1416"/>
        <v>0</v>
      </c>
      <c r="AK257" s="196">
        <f t="shared" si="1387"/>
        <v>0</v>
      </c>
      <c r="AL257" s="195">
        <f t="shared" ref="AL257:AM257" si="1417">SUM(AL258:AL261)</f>
        <v>0</v>
      </c>
      <c r="AM257" s="195">
        <f t="shared" si="1417"/>
        <v>0</v>
      </c>
      <c r="AN257" s="196">
        <f t="shared" si="1389"/>
        <v>0</v>
      </c>
      <c r="AO257" s="195">
        <f t="shared" ref="AO257:AP257" si="1418">SUM(AO258:AO261)</f>
        <v>447.053</v>
      </c>
      <c r="AP257" s="195">
        <f t="shared" si="1418"/>
        <v>0</v>
      </c>
      <c r="AQ257" s="196">
        <f t="shared" si="1391"/>
        <v>0</v>
      </c>
      <c r="AR257" s="361"/>
    </row>
    <row r="258" spans="1:44" ht="60" customHeight="1">
      <c r="A258" s="358"/>
      <c r="B258" s="359"/>
      <c r="C258" s="360"/>
      <c r="D258" s="203" t="s">
        <v>37</v>
      </c>
      <c r="E258" s="197">
        <f t="shared" si="1392"/>
        <v>0</v>
      </c>
      <c r="F258" s="197">
        <f t="shared" si="1393"/>
        <v>0</v>
      </c>
      <c r="G258" s="198">
        <f t="shared" si="1394"/>
        <v>0</v>
      </c>
      <c r="H258" s="197"/>
      <c r="I258" s="197"/>
      <c r="J258" s="198">
        <f t="shared" ref="J258:J261" si="1419">IF(I258,I258/H258*100,0)</f>
        <v>0</v>
      </c>
      <c r="K258" s="197"/>
      <c r="L258" s="197"/>
      <c r="M258" s="198">
        <f t="shared" si="1371"/>
        <v>0</v>
      </c>
      <c r="N258" s="197"/>
      <c r="O258" s="197"/>
      <c r="P258" s="198">
        <f t="shared" si="1373"/>
        <v>0</v>
      </c>
      <c r="Q258" s="197"/>
      <c r="R258" s="197"/>
      <c r="S258" s="198">
        <f t="shared" si="1375"/>
        <v>0</v>
      </c>
      <c r="T258" s="197"/>
      <c r="U258" s="197"/>
      <c r="V258" s="198">
        <f t="shared" si="1377"/>
        <v>0</v>
      </c>
      <c r="W258" s="197"/>
      <c r="X258" s="197"/>
      <c r="Y258" s="198">
        <f t="shared" si="1379"/>
        <v>0</v>
      </c>
      <c r="Z258" s="197"/>
      <c r="AA258" s="197"/>
      <c r="AB258" s="198">
        <f t="shared" si="1381"/>
        <v>0</v>
      </c>
      <c r="AC258" s="197"/>
      <c r="AD258" s="197"/>
      <c r="AE258" s="198">
        <f t="shared" si="1383"/>
        <v>0</v>
      </c>
      <c r="AF258" s="197"/>
      <c r="AG258" s="197"/>
      <c r="AH258" s="198">
        <f t="shared" si="1385"/>
        <v>0</v>
      </c>
      <c r="AI258" s="197"/>
      <c r="AJ258" s="197"/>
      <c r="AK258" s="198">
        <f t="shared" si="1387"/>
        <v>0</v>
      </c>
      <c r="AL258" s="197"/>
      <c r="AM258" s="197"/>
      <c r="AN258" s="198">
        <f t="shared" si="1389"/>
        <v>0</v>
      </c>
      <c r="AO258" s="197"/>
      <c r="AP258" s="197"/>
      <c r="AQ258" s="198">
        <f t="shared" si="1391"/>
        <v>0</v>
      </c>
      <c r="AR258" s="361"/>
    </row>
    <row r="259" spans="1:44" ht="60" customHeight="1">
      <c r="A259" s="358"/>
      <c r="B259" s="359"/>
      <c r="C259" s="360"/>
      <c r="D259" s="203" t="s">
        <v>2</v>
      </c>
      <c r="E259" s="197">
        <f t="shared" si="1392"/>
        <v>0</v>
      </c>
      <c r="F259" s="197">
        <f t="shared" si="1393"/>
        <v>0</v>
      </c>
      <c r="G259" s="198">
        <f t="shared" si="1394"/>
        <v>0</v>
      </c>
      <c r="H259" s="197"/>
      <c r="I259" s="197"/>
      <c r="J259" s="198">
        <f t="shared" si="1419"/>
        <v>0</v>
      </c>
      <c r="K259" s="197"/>
      <c r="L259" s="197"/>
      <c r="M259" s="198">
        <f t="shared" si="1371"/>
        <v>0</v>
      </c>
      <c r="N259" s="197"/>
      <c r="O259" s="197"/>
      <c r="P259" s="198">
        <f t="shared" si="1373"/>
        <v>0</v>
      </c>
      <c r="Q259" s="197"/>
      <c r="R259" s="197"/>
      <c r="S259" s="198">
        <f t="shared" si="1375"/>
        <v>0</v>
      </c>
      <c r="T259" s="197"/>
      <c r="U259" s="197"/>
      <c r="V259" s="198">
        <f t="shared" si="1377"/>
        <v>0</v>
      </c>
      <c r="W259" s="197"/>
      <c r="X259" s="197"/>
      <c r="Y259" s="198">
        <f t="shared" si="1379"/>
        <v>0</v>
      </c>
      <c r="Z259" s="197"/>
      <c r="AA259" s="197"/>
      <c r="AB259" s="198">
        <f t="shared" si="1381"/>
        <v>0</v>
      </c>
      <c r="AC259" s="197"/>
      <c r="AD259" s="197"/>
      <c r="AE259" s="198">
        <f t="shared" si="1383"/>
        <v>0</v>
      </c>
      <c r="AF259" s="197"/>
      <c r="AG259" s="197"/>
      <c r="AH259" s="198">
        <f t="shared" si="1385"/>
        <v>0</v>
      </c>
      <c r="AI259" s="197"/>
      <c r="AJ259" s="197"/>
      <c r="AK259" s="198">
        <f t="shared" si="1387"/>
        <v>0</v>
      </c>
      <c r="AL259" s="197"/>
      <c r="AM259" s="197"/>
      <c r="AN259" s="198">
        <f t="shared" si="1389"/>
        <v>0</v>
      </c>
      <c r="AO259" s="197"/>
      <c r="AP259" s="197"/>
      <c r="AQ259" s="198">
        <f t="shared" si="1391"/>
        <v>0</v>
      </c>
      <c r="AR259" s="361"/>
    </row>
    <row r="260" spans="1:44" ht="60" customHeight="1">
      <c r="A260" s="358"/>
      <c r="B260" s="359"/>
      <c r="C260" s="360"/>
      <c r="D260" s="300" t="s">
        <v>43</v>
      </c>
      <c r="E260" s="197">
        <f t="shared" si="1392"/>
        <v>2901.7060000000001</v>
      </c>
      <c r="F260" s="197">
        <f t="shared" si="1393"/>
        <v>2335.6730000000002</v>
      </c>
      <c r="G260" s="198">
        <f t="shared" si="1394"/>
        <v>80.493096130345393</v>
      </c>
      <c r="H260" s="197"/>
      <c r="I260" s="197"/>
      <c r="J260" s="198">
        <f t="shared" si="1419"/>
        <v>0</v>
      </c>
      <c r="K260" s="197"/>
      <c r="L260" s="197"/>
      <c r="M260" s="198">
        <f t="shared" si="1371"/>
        <v>0</v>
      </c>
      <c r="N260" s="197"/>
      <c r="O260" s="197"/>
      <c r="P260" s="198">
        <f t="shared" si="1373"/>
        <v>0</v>
      </c>
      <c r="Q260" s="197"/>
      <c r="R260" s="197"/>
      <c r="S260" s="198">
        <f t="shared" si="1375"/>
        <v>0</v>
      </c>
      <c r="T260" s="197"/>
      <c r="U260" s="197"/>
      <c r="V260" s="198">
        <f t="shared" si="1377"/>
        <v>0</v>
      </c>
      <c r="W260" s="197"/>
      <c r="X260" s="197"/>
      <c r="Y260" s="198">
        <f t="shared" si="1379"/>
        <v>0</v>
      </c>
      <c r="Z260" s="197">
        <v>1414.5730000000001</v>
      </c>
      <c r="AA260" s="197">
        <v>1414.5730000000001</v>
      </c>
      <c r="AB260" s="198">
        <f t="shared" si="1381"/>
        <v>100</v>
      </c>
      <c r="AC260" s="197">
        <v>921.1</v>
      </c>
      <c r="AD260" s="197">
        <v>921.1</v>
      </c>
      <c r="AE260" s="198">
        <f t="shared" si="1383"/>
        <v>100</v>
      </c>
      <c r="AF260" s="197"/>
      <c r="AG260" s="197"/>
      <c r="AH260" s="198">
        <f t="shared" si="1385"/>
        <v>0</v>
      </c>
      <c r="AI260" s="197">
        <f>1414.573+1040.08-1414.573-921.1</f>
        <v>118.98000000000013</v>
      </c>
      <c r="AJ260" s="197"/>
      <c r="AK260" s="198">
        <f t="shared" si="1387"/>
        <v>0</v>
      </c>
      <c r="AL260" s="197"/>
      <c r="AM260" s="197"/>
      <c r="AN260" s="198">
        <f t="shared" si="1389"/>
        <v>0</v>
      </c>
      <c r="AO260" s="197">
        <v>447.053</v>
      </c>
      <c r="AP260" s="197"/>
      <c r="AQ260" s="198">
        <f t="shared" si="1391"/>
        <v>0</v>
      </c>
      <c r="AR260" s="361"/>
    </row>
    <row r="261" spans="1:44" ht="60" customHeight="1">
      <c r="A261" s="358"/>
      <c r="B261" s="359"/>
      <c r="C261" s="360"/>
      <c r="D261" s="203" t="s">
        <v>263</v>
      </c>
      <c r="E261" s="197">
        <f t="shared" si="1392"/>
        <v>0</v>
      </c>
      <c r="F261" s="197">
        <f t="shared" si="1393"/>
        <v>0</v>
      </c>
      <c r="G261" s="198">
        <f t="shared" si="1394"/>
        <v>0</v>
      </c>
      <c r="H261" s="197"/>
      <c r="I261" s="197"/>
      <c r="J261" s="198">
        <f t="shared" si="1419"/>
        <v>0</v>
      </c>
      <c r="K261" s="197"/>
      <c r="L261" s="197"/>
      <c r="M261" s="198">
        <f t="shared" si="1371"/>
        <v>0</v>
      </c>
      <c r="N261" s="197"/>
      <c r="O261" s="197"/>
      <c r="P261" s="198">
        <f t="shared" si="1373"/>
        <v>0</v>
      </c>
      <c r="Q261" s="197"/>
      <c r="R261" s="197"/>
      <c r="S261" s="198">
        <f t="shared" si="1375"/>
        <v>0</v>
      </c>
      <c r="T261" s="197"/>
      <c r="U261" s="197"/>
      <c r="V261" s="198">
        <f t="shared" si="1377"/>
        <v>0</v>
      </c>
      <c r="W261" s="197"/>
      <c r="X261" s="197"/>
      <c r="Y261" s="198">
        <f t="shared" si="1379"/>
        <v>0</v>
      </c>
      <c r="Z261" s="197"/>
      <c r="AA261" s="197"/>
      <c r="AB261" s="198">
        <f t="shared" si="1381"/>
        <v>0</v>
      </c>
      <c r="AC261" s="197"/>
      <c r="AD261" s="197"/>
      <c r="AE261" s="198">
        <f t="shared" si="1383"/>
        <v>0</v>
      </c>
      <c r="AF261" s="197"/>
      <c r="AG261" s="197"/>
      <c r="AH261" s="198">
        <f t="shared" si="1385"/>
        <v>0</v>
      </c>
      <c r="AI261" s="197"/>
      <c r="AJ261" s="197"/>
      <c r="AK261" s="198">
        <f t="shared" si="1387"/>
        <v>0</v>
      </c>
      <c r="AL261" s="197"/>
      <c r="AM261" s="197"/>
      <c r="AN261" s="198">
        <f t="shared" si="1389"/>
        <v>0</v>
      </c>
      <c r="AO261" s="197"/>
      <c r="AP261" s="197"/>
      <c r="AQ261" s="198">
        <f t="shared" si="1391"/>
        <v>0</v>
      </c>
      <c r="AR261" s="361"/>
    </row>
    <row r="262" spans="1:44" s="225" customFormat="1" ht="60" customHeight="1">
      <c r="A262" s="358" t="s">
        <v>388</v>
      </c>
      <c r="B262" s="359" t="s">
        <v>457</v>
      </c>
      <c r="C262" s="360" t="s">
        <v>455</v>
      </c>
      <c r="D262" s="206" t="s">
        <v>41</v>
      </c>
      <c r="E262" s="195">
        <f t="shared" si="1392"/>
        <v>171.376</v>
      </c>
      <c r="F262" s="195">
        <f t="shared" si="1393"/>
        <v>0</v>
      </c>
      <c r="G262" s="196">
        <f t="shared" si="1394"/>
        <v>0</v>
      </c>
      <c r="H262" s="195">
        <f>SUM(H263:H266)</f>
        <v>0</v>
      </c>
      <c r="I262" s="195">
        <f>SUM(I263:I266)</f>
        <v>0</v>
      </c>
      <c r="J262" s="196">
        <f>IF(I262,I262/H262*100,0)</f>
        <v>0</v>
      </c>
      <c r="K262" s="195">
        <f t="shared" ref="K262:L262" si="1420">SUM(K263:K266)</f>
        <v>0</v>
      </c>
      <c r="L262" s="195">
        <f t="shared" si="1420"/>
        <v>0</v>
      </c>
      <c r="M262" s="196">
        <f t="shared" si="1371"/>
        <v>0</v>
      </c>
      <c r="N262" s="195">
        <f t="shared" ref="N262:O262" si="1421">SUM(N263:N266)</f>
        <v>0</v>
      </c>
      <c r="O262" s="195">
        <f t="shared" si="1421"/>
        <v>0</v>
      </c>
      <c r="P262" s="196">
        <f t="shared" si="1373"/>
        <v>0</v>
      </c>
      <c r="Q262" s="195">
        <f t="shared" ref="Q262:R262" si="1422">SUM(Q263:Q266)</f>
        <v>0</v>
      </c>
      <c r="R262" s="195">
        <f t="shared" si="1422"/>
        <v>0</v>
      </c>
      <c r="S262" s="196">
        <f t="shared" si="1375"/>
        <v>0</v>
      </c>
      <c r="T262" s="195">
        <f t="shared" ref="T262:U262" si="1423">SUM(T263:T266)</f>
        <v>0</v>
      </c>
      <c r="U262" s="195">
        <f t="shared" si="1423"/>
        <v>0</v>
      </c>
      <c r="V262" s="196">
        <f t="shared" si="1377"/>
        <v>0</v>
      </c>
      <c r="W262" s="195">
        <f t="shared" ref="W262:X262" si="1424">SUM(W263:W266)</f>
        <v>0</v>
      </c>
      <c r="X262" s="195">
        <f t="shared" si="1424"/>
        <v>0</v>
      </c>
      <c r="Y262" s="196">
        <f t="shared" si="1379"/>
        <v>0</v>
      </c>
      <c r="Z262" s="195">
        <f t="shared" ref="Z262:AA262" si="1425">SUM(Z263:Z266)</f>
        <v>0</v>
      </c>
      <c r="AA262" s="195">
        <f t="shared" si="1425"/>
        <v>0</v>
      </c>
      <c r="AB262" s="196">
        <f t="shared" si="1381"/>
        <v>0</v>
      </c>
      <c r="AC262" s="195">
        <f t="shared" ref="AC262:AD262" si="1426">SUM(AC263:AC266)</f>
        <v>0</v>
      </c>
      <c r="AD262" s="195">
        <f t="shared" si="1426"/>
        <v>0</v>
      </c>
      <c r="AE262" s="196">
        <f t="shared" si="1383"/>
        <v>0</v>
      </c>
      <c r="AF262" s="195">
        <f t="shared" ref="AF262:AG262" si="1427">SUM(AF263:AF266)</f>
        <v>0</v>
      </c>
      <c r="AG262" s="195">
        <f t="shared" si="1427"/>
        <v>0</v>
      </c>
      <c r="AH262" s="196">
        <f t="shared" si="1385"/>
        <v>0</v>
      </c>
      <c r="AI262" s="195">
        <f t="shared" ref="AI262:AJ262" si="1428">SUM(AI263:AI266)</f>
        <v>0</v>
      </c>
      <c r="AJ262" s="195">
        <f t="shared" si="1428"/>
        <v>0</v>
      </c>
      <c r="AK262" s="196">
        <f t="shared" si="1387"/>
        <v>0</v>
      </c>
      <c r="AL262" s="195">
        <f t="shared" ref="AL262:AM262" si="1429">SUM(AL263:AL266)</f>
        <v>171.376</v>
      </c>
      <c r="AM262" s="195">
        <f t="shared" si="1429"/>
        <v>0</v>
      </c>
      <c r="AN262" s="196">
        <f t="shared" si="1389"/>
        <v>0</v>
      </c>
      <c r="AO262" s="195">
        <f t="shared" ref="AO262:AP262" si="1430">SUM(AO263:AO266)</f>
        <v>0</v>
      </c>
      <c r="AP262" s="195">
        <f t="shared" si="1430"/>
        <v>0</v>
      </c>
      <c r="AQ262" s="196">
        <f t="shared" si="1391"/>
        <v>0</v>
      </c>
      <c r="AR262" s="361"/>
    </row>
    <row r="263" spans="1:44" s="225" customFormat="1" ht="60" customHeight="1">
      <c r="A263" s="358"/>
      <c r="B263" s="359"/>
      <c r="C263" s="360"/>
      <c r="D263" s="203" t="s">
        <v>37</v>
      </c>
      <c r="E263" s="197">
        <f t="shared" si="1392"/>
        <v>0</v>
      </c>
      <c r="F263" s="197">
        <f t="shared" si="1393"/>
        <v>0</v>
      </c>
      <c r="G263" s="198">
        <f t="shared" si="1394"/>
        <v>0</v>
      </c>
      <c r="H263" s="197"/>
      <c r="I263" s="197"/>
      <c r="J263" s="198">
        <f t="shared" ref="J263:J266" si="1431">IF(I263,I263/H263*100,0)</f>
        <v>0</v>
      </c>
      <c r="K263" s="197"/>
      <c r="L263" s="197"/>
      <c r="M263" s="198">
        <f t="shared" si="1371"/>
        <v>0</v>
      </c>
      <c r="N263" s="197"/>
      <c r="O263" s="197"/>
      <c r="P263" s="198">
        <f t="shared" si="1373"/>
        <v>0</v>
      </c>
      <c r="Q263" s="197"/>
      <c r="R263" s="197"/>
      <c r="S263" s="198">
        <f t="shared" si="1375"/>
        <v>0</v>
      </c>
      <c r="T263" s="197"/>
      <c r="U263" s="197"/>
      <c r="V263" s="198">
        <f t="shared" si="1377"/>
        <v>0</v>
      </c>
      <c r="W263" s="197"/>
      <c r="X263" s="197"/>
      <c r="Y263" s="198">
        <f t="shared" si="1379"/>
        <v>0</v>
      </c>
      <c r="Z263" s="197"/>
      <c r="AA263" s="197"/>
      <c r="AB263" s="198">
        <f t="shared" si="1381"/>
        <v>0</v>
      </c>
      <c r="AC263" s="197"/>
      <c r="AD263" s="197"/>
      <c r="AE263" s="198">
        <f t="shared" si="1383"/>
        <v>0</v>
      </c>
      <c r="AF263" s="197"/>
      <c r="AG263" s="197"/>
      <c r="AH263" s="198">
        <f t="shared" si="1385"/>
        <v>0</v>
      </c>
      <c r="AI263" s="197"/>
      <c r="AJ263" s="197"/>
      <c r="AK263" s="198">
        <f t="shared" si="1387"/>
        <v>0</v>
      </c>
      <c r="AL263" s="197"/>
      <c r="AM263" s="197"/>
      <c r="AN263" s="198">
        <f t="shared" si="1389"/>
        <v>0</v>
      </c>
      <c r="AO263" s="197"/>
      <c r="AP263" s="197"/>
      <c r="AQ263" s="198">
        <f t="shared" si="1391"/>
        <v>0</v>
      </c>
      <c r="AR263" s="361"/>
    </row>
    <row r="264" spans="1:44" s="225" customFormat="1" ht="60" customHeight="1">
      <c r="A264" s="358"/>
      <c r="B264" s="359"/>
      <c r="C264" s="360"/>
      <c r="D264" s="203" t="s">
        <v>2</v>
      </c>
      <c r="E264" s="197">
        <f t="shared" si="1392"/>
        <v>0</v>
      </c>
      <c r="F264" s="197">
        <f t="shared" si="1393"/>
        <v>0</v>
      </c>
      <c r="G264" s="198">
        <f t="shared" si="1394"/>
        <v>0</v>
      </c>
      <c r="H264" s="197"/>
      <c r="I264" s="197"/>
      <c r="J264" s="198">
        <f t="shared" si="1431"/>
        <v>0</v>
      </c>
      <c r="K264" s="197"/>
      <c r="L264" s="197"/>
      <c r="M264" s="198">
        <f t="shared" si="1371"/>
        <v>0</v>
      </c>
      <c r="N264" s="197"/>
      <c r="O264" s="197"/>
      <c r="P264" s="198">
        <f t="shared" si="1373"/>
        <v>0</v>
      </c>
      <c r="Q264" s="197"/>
      <c r="R264" s="197"/>
      <c r="S264" s="198">
        <f t="shared" si="1375"/>
        <v>0</v>
      </c>
      <c r="T264" s="197"/>
      <c r="U264" s="197"/>
      <c r="V264" s="198">
        <f t="shared" si="1377"/>
        <v>0</v>
      </c>
      <c r="W264" s="197"/>
      <c r="X264" s="197"/>
      <c r="Y264" s="198">
        <f t="shared" si="1379"/>
        <v>0</v>
      </c>
      <c r="Z264" s="197"/>
      <c r="AA264" s="197"/>
      <c r="AB264" s="198">
        <f t="shared" si="1381"/>
        <v>0</v>
      </c>
      <c r="AC264" s="197"/>
      <c r="AD264" s="197"/>
      <c r="AE264" s="198">
        <f t="shared" si="1383"/>
        <v>0</v>
      </c>
      <c r="AF264" s="197"/>
      <c r="AG264" s="197"/>
      <c r="AH264" s="198">
        <f t="shared" si="1385"/>
        <v>0</v>
      </c>
      <c r="AI264" s="197"/>
      <c r="AJ264" s="197"/>
      <c r="AK264" s="198">
        <f t="shared" si="1387"/>
        <v>0</v>
      </c>
      <c r="AL264" s="197"/>
      <c r="AM264" s="197"/>
      <c r="AN264" s="198">
        <f t="shared" si="1389"/>
        <v>0</v>
      </c>
      <c r="AO264" s="197"/>
      <c r="AP264" s="197"/>
      <c r="AQ264" s="198">
        <f t="shared" si="1391"/>
        <v>0</v>
      </c>
      <c r="AR264" s="361"/>
    </row>
    <row r="265" spans="1:44" s="225" customFormat="1" ht="60" customHeight="1">
      <c r="A265" s="358"/>
      <c r="B265" s="359"/>
      <c r="C265" s="360"/>
      <c r="D265" s="300" t="s">
        <v>43</v>
      </c>
      <c r="E265" s="197">
        <f t="shared" si="1392"/>
        <v>171.376</v>
      </c>
      <c r="F265" s="197">
        <f t="shared" si="1393"/>
        <v>0</v>
      </c>
      <c r="G265" s="198">
        <f t="shared" si="1394"/>
        <v>0</v>
      </c>
      <c r="H265" s="197"/>
      <c r="I265" s="197"/>
      <c r="J265" s="198">
        <f t="shared" si="1431"/>
        <v>0</v>
      </c>
      <c r="K265" s="197"/>
      <c r="L265" s="197"/>
      <c r="M265" s="198">
        <f t="shared" si="1371"/>
        <v>0</v>
      </c>
      <c r="N265" s="197"/>
      <c r="O265" s="197"/>
      <c r="P265" s="198">
        <f t="shared" si="1373"/>
        <v>0</v>
      </c>
      <c r="Q265" s="197"/>
      <c r="R265" s="197"/>
      <c r="S265" s="198">
        <f t="shared" si="1375"/>
        <v>0</v>
      </c>
      <c r="T265" s="197"/>
      <c r="U265" s="197"/>
      <c r="V265" s="198">
        <f t="shared" si="1377"/>
        <v>0</v>
      </c>
      <c r="W265" s="197"/>
      <c r="X265" s="197"/>
      <c r="Y265" s="198">
        <f t="shared" si="1379"/>
        <v>0</v>
      </c>
      <c r="Z265" s="197"/>
      <c r="AA265" s="197"/>
      <c r="AB265" s="198">
        <f t="shared" si="1381"/>
        <v>0</v>
      </c>
      <c r="AC265" s="197"/>
      <c r="AD265" s="197"/>
      <c r="AE265" s="198">
        <f t="shared" si="1383"/>
        <v>0</v>
      </c>
      <c r="AF265" s="197"/>
      <c r="AG265" s="197"/>
      <c r="AH265" s="198">
        <f t="shared" si="1385"/>
        <v>0</v>
      </c>
      <c r="AI265" s="197"/>
      <c r="AJ265" s="197"/>
      <c r="AK265" s="198">
        <f t="shared" si="1387"/>
        <v>0</v>
      </c>
      <c r="AL265" s="197">
        <v>171.376</v>
      </c>
      <c r="AM265" s="197"/>
      <c r="AN265" s="198">
        <f t="shared" si="1389"/>
        <v>0</v>
      </c>
      <c r="AO265" s="197"/>
      <c r="AP265" s="197"/>
      <c r="AQ265" s="198">
        <f t="shared" si="1391"/>
        <v>0</v>
      </c>
      <c r="AR265" s="361"/>
    </row>
    <row r="266" spans="1:44" s="225" customFormat="1" ht="60" customHeight="1">
      <c r="A266" s="358"/>
      <c r="B266" s="359"/>
      <c r="C266" s="360"/>
      <c r="D266" s="203" t="s">
        <v>263</v>
      </c>
      <c r="E266" s="197">
        <f t="shared" si="1392"/>
        <v>0</v>
      </c>
      <c r="F266" s="197">
        <f t="shared" si="1393"/>
        <v>0</v>
      </c>
      <c r="G266" s="198">
        <f t="shared" si="1394"/>
        <v>0</v>
      </c>
      <c r="H266" s="197"/>
      <c r="I266" s="197"/>
      <c r="J266" s="198">
        <f t="shared" si="1431"/>
        <v>0</v>
      </c>
      <c r="K266" s="197"/>
      <c r="L266" s="197"/>
      <c r="M266" s="198">
        <f t="shared" si="1371"/>
        <v>0</v>
      </c>
      <c r="N266" s="197"/>
      <c r="O266" s="197"/>
      <c r="P266" s="198">
        <f t="shared" si="1373"/>
        <v>0</v>
      </c>
      <c r="Q266" s="197"/>
      <c r="R266" s="197"/>
      <c r="S266" s="198">
        <f t="shared" si="1375"/>
        <v>0</v>
      </c>
      <c r="T266" s="197"/>
      <c r="U266" s="197"/>
      <c r="V266" s="198">
        <f t="shared" si="1377"/>
        <v>0</v>
      </c>
      <c r="W266" s="197"/>
      <c r="X266" s="197"/>
      <c r="Y266" s="198">
        <f t="shared" si="1379"/>
        <v>0</v>
      </c>
      <c r="Z266" s="197"/>
      <c r="AA266" s="197"/>
      <c r="AB266" s="198">
        <f t="shared" si="1381"/>
        <v>0</v>
      </c>
      <c r="AC266" s="197"/>
      <c r="AD266" s="197"/>
      <c r="AE266" s="198">
        <f t="shared" si="1383"/>
        <v>0</v>
      </c>
      <c r="AF266" s="197"/>
      <c r="AG266" s="197"/>
      <c r="AH266" s="198">
        <f t="shared" si="1385"/>
        <v>0</v>
      </c>
      <c r="AI266" s="197"/>
      <c r="AJ266" s="197"/>
      <c r="AK266" s="198">
        <f t="shared" si="1387"/>
        <v>0</v>
      </c>
      <c r="AL266" s="197"/>
      <c r="AM266" s="197"/>
      <c r="AN266" s="198">
        <f t="shared" si="1389"/>
        <v>0</v>
      </c>
      <c r="AO266" s="197"/>
      <c r="AP266" s="197"/>
      <c r="AQ266" s="198">
        <f t="shared" si="1391"/>
        <v>0</v>
      </c>
      <c r="AR266" s="361"/>
    </row>
    <row r="267" spans="1:44" s="225" customFormat="1" ht="60" customHeight="1">
      <c r="A267" s="358" t="s">
        <v>389</v>
      </c>
      <c r="B267" s="359" t="s">
        <v>458</v>
      </c>
      <c r="C267" s="360" t="s">
        <v>455</v>
      </c>
      <c r="D267" s="206" t="s">
        <v>41</v>
      </c>
      <c r="E267" s="195">
        <f t="shared" ref="E267:E271" si="1432">H267+K267+N267+Q267+T267+W267+Z267+AC267+AF267+AI267+AL267+AO267</f>
        <v>549.59</v>
      </c>
      <c r="F267" s="195">
        <f t="shared" ref="F267:F271" si="1433">I267+L267+O267+R267+U267+X267+AA267+AD267+AG267+AJ267+AM267+AP267</f>
        <v>0</v>
      </c>
      <c r="G267" s="196">
        <f t="shared" ref="G267:G271" si="1434">IF(F267,F267/E267*100,0)</f>
        <v>0</v>
      </c>
      <c r="H267" s="195">
        <f>SUM(H268:H271)</f>
        <v>0</v>
      </c>
      <c r="I267" s="195">
        <f>SUM(I268:I271)</f>
        <v>0</v>
      </c>
      <c r="J267" s="196">
        <f>IF(I267,I267/H267*100,0)</f>
        <v>0</v>
      </c>
      <c r="K267" s="195">
        <f t="shared" ref="K267:L267" si="1435">SUM(K268:K271)</f>
        <v>0</v>
      </c>
      <c r="L267" s="195">
        <f t="shared" si="1435"/>
        <v>0</v>
      </c>
      <c r="M267" s="196">
        <f t="shared" ref="M267:M271" si="1436">IF(L267,L267/K267*100,0)</f>
        <v>0</v>
      </c>
      <c r="N267" s="195">
        <f t="shared" ref="N267:O267" si="1437">SUM(N268:N271)</f>
        <v>0</v>
      </c>
      <c r="O267" s="195">
        <f t="shared" si="1437"/>
        <v>0</v>
      </c>
      <c r="P267" s="196">
        <f t="shared" ref="P267:P271" si="1438">IF(O267,O267/N267*100,0)</f>
        <v>0</v>
      </c>
      <c r="Q267" s="195">
        <f t="shared" ref="Q267:R267" si="1439">SUM(Q268:Q271)</f>
        <v>0</v>
      </c>
      <c r="R267" s="195">
        <f t="shared" si="1439"/>
        <v>0</v>
      </c>
      <c r="S267" s="196">
        <f t="shared" ref="S267:S271" si="1440">IF(R267,R267/Q267*100,0)</f>
        <v>0</v>
      </c>
      <c r="T267" s="195">
        <f t="shared" ref="T267:U267" si="1441">SUM(T268:T271)</f>
        <v>0</v>
      </c>
      <c r="U267" s="195">
        <f t="shared" si="1441"/>
        <v>0</v>
      </c>
      <c r="V267" s="196">
        <f t="shared" ref="V267:V271" si="1442">IF(U267,U267/T267*100,0)</f>
        <v>0</v>
      </c>
      <c r="W267" s="195">
        <f t="shared" ref="W267:X267" si="1443">SUM(W268:W271)</f>
        <v>0</v>
      </c>
      <c r="X267" s="195">
        <f t="shared" si="1443"/>
        <v>0</v>
      </c>
      <c r="Y267" s="196">
        <f t="shared" ref="Y267:Y271" si="1444">IF(X267,X267/W267*100,0)</f>
        <v>0</v>
      </c>
      <c r="Z267" s="195">
        <f t="shared" ref="Z267:AA267" si="1445">SUM(Z268:Z271)</f>
        <v>0</v>
      </c>
      <c r="AA267" s="195">
        <f t="shared" si="1445"/>
        <v>0</v>
      </c>
      <c r="AB267" s="196">
        <f t="shared" ref="AB267:AB271" si="1446">IF(AA267,AA267/Z267*100,0)</f>
        <v>0</v>
      </c>
      <c r="AC267" s="195">
        <f t="shared" ref="AC267:AD267" si="1447">SUM(AC268:AC271)</f>
        <v>0</v>
      </c>
      <c r="AD267" s="195">
        <f t="shared" si="1447"/>
        <v>0</v>
      </c>
      <c r="AE267" s="196">
        <f t="shared" ref="AE267:AE271" si="1448">IF(AD267,AD267/AC267*100,0)</f>
        <v>0</v>
      </c>
      <c r="AF267" s="195">
        <f t="shared" ref="AF267:AG267" si="1449">SUM(AF268:AF271)</f>
        <v>0</v>
      </c>
      <c r="AG267" s="195">
        <f t="shared" si="1449"/>
        <v>0</v>
      </c>
      <c r="AH267" s="196">
        <f t="shared" ref="AH267:AH271" si="1450">IF(AG267,AG267/AF267*100,0)</f>
        <v>0</v>
      </c>
      <c r="AI267" s="195">
        <f t="shared" ref="AI267:AJ267" si="1451">SUM(AI268:AI271)</f>
        <v>0</v>
      </c>
      <c r="AJ267" s="195">
        <f t="shared" si="1451"/>
        <v>0</v>
      </c>
      <c r="AK267" s="196">
        <f t="shared" ref="AK267:AK271" si="1452">IF(AJ267,AJ267/AI267*100,0)</f>
        <v>0</v>
      </c>
      <c r="AL267" s="195">
        <f t="shared" ref="AL267:AM267" si="1453">SUM(AL268:AL271)</f>
        <v>0</v>
      </c>
      <c r="AM267" s="195">
        <f t="shared" si="1453"/>
        <v>0</v>
      </c>
      <c r="AN267" s="196">
        <f t="shared" ref="AN267:AN271" si="1454">IF(AM267,AM267/AL267*100,0)</f>
        <v>0</v>
      </c>
      <c r="AO267" s="195">
        <f t="shared" ref="AO267:AP267" si="1455">SUM(AO268:AO271)</f>
        <v>549.59</v>
      </c>
      <c r="AP267" s="195">
        <f t="shared" si="1455"/>
        <v>0</v>
      </c>
      <c r="AQ267" s="196">
        <f t="shared" ref="AQ267:AQ271" si="1456">IF(AP267,AP267/AO267*100,0)</f>
        <v>0</v>
      </c>
      <c r="AR267" s="361"/>
    </row>
    <row r="268" spans="1:44" s="225" customFormat="1" ht="60" customHeight="1">
      <c r="A268" s="358"/>
      <c r="B268" s="359"/>
      <c r="C268" s="360"/>
      <c r="D268" s="203" t="s">
        <v>37</v>
      </c>
      <c r="E268" s="197">
        <f t="shared" si="1432"/>
        <v>0</v>
      </c>
      <c r="F268" s="197">
        <f t="shared" si="1433"/>
        <v>0</v>
      </c>
      <c r="G268" s="198">
        <f t="shared" si="1434"/>
        <v>0</v>
      </c>
      <c r="H268" s="197"/>
      <c r="I268" s="197"/>
      <c r="J268" s="198">
        <f t="shared" ref="J268:J271" si="1457">IF(I268,I268/H268*100,0)</f>
        <v>0</v>
      </c>
      <c r="K268" s="197"/>
      <c r="L268" s="197"/>
      <c r="M268" s="198">
        <f t="shared" si="1436"/>
        <v>0</v>
      </c>
      <c r="N268" s="197"/>
      <c r="O268" s="197"/>
      <c r="P268" s="198">
        <f t="shared" si="1438"/>
        <v>0</v>
      </c>
      <c r="Q268" s="197"/>
      <c r="R268" s="197"/>
      <c r="S268" s="198">
        <f t="shared" si="1440"/>
        <v>0</v>
      </c>
      <c r="T268" s="197"/>
      <c r="U268" s="197"/>
      <c r="V268" s="198">
        <f t="shared" si="1442"/>
        <v>0</v>
      </c>
      <c r="W268" s="197"/>
      <c r="X268" s="197"/>
      <c r="Y268" s="198">
        <f t="shared" si="1444"/>
        <v>0</v>
      </c>
      <c r="Z268" s="197"/>
      <c r="AA268" s="197"/>
      <c r="AB268" s="198">
        <f t="shared" si="1446"/>
        <v>0</v>
      </c>
      <c r="AC268" s="197"/>
      <c r="AD268" s="197"/>
      <c r="AE268" s="198">
        <f t="shared" si="1448"/>
        <v>0</v>
      </c>
      <c r="AF268" s="197"/>
      <c r="AG268" s="197"/>
      <c r="AH268" s="198">
        <f t="shared" si="1450"/>
        <v>0</v>
      </c>
      <c r="AI268" s="197"/>
      <c r="AJ268" s="197"/>
      <c r="AK268" s="198">
        <f t="shared" si="1452"/>
        <v>0</v>
      </c>
      <c r="AL268" s="197"/>
      <c r="AM268" s="197"/>
      <c r="AN268" s="198">
        <f t="shared" si="1454"/>
        <v>0</v>
      </c>
      <c r="AO268" s="197"/>
      <c r="AP268" s="197"/>
      <c r="AQ268" s="198">
        <f t="shared" si="1456"/>
        <v>0</v>
      </c>
      <c r="AR268" s="361"/>
    </row>
    <row r="269" spans="1:44" s="225" customFormat="1" ht="60" customHeight="1">
      <c r="A269" s="358"/>
      <c r="B269" s="359"/>
      <c r="C269" s="360"/>
      <c r="D269" s="203" t="s">
        <v>2</v>
      </c>
      <c r="E269" s="197">
        <f t="shared" si="1432"/>
        <v>0</v>
      </c>
      <c r="F269" s="197">
        <f t="shared" si="1433"/>
        <v>0</v>
      </c>
      <c r="G269" s="198">
        <f t="shared" si="1434"/>
        <v>0</v>
      </c>
      <c r="H269" s="197"/>
      <c r="I269" s="197"/>
      <c r="J269" s="198">
        <f t="shared" si="1457"/>
        <v>0</v>
      </c>
      <c r="K269" s="197"/>
      <c r="L269" s="197"/>
      <c r="M269" s="198">
        <f t="shared" si="1436"/>
        <v>0</v>
      </c>
      <c r="N269" s="197"/>
      <c r="O269" s="197"/>
      <c r="P269" s="198">
        <f t="shared" si="1438"/>
        <v>0</v>
      </c>
      <c r="Q269" s="197"/>
      <c r="R269" s="197"/>
      <c r="S269" s="198">
        <f t="shared" si="1440"/>
        <v>0</v>
      </c>
      <c r="T269" s="197"/>
      <c r="U269" s="197"/>
      <c r="V269" s="198">
        <f t="shared" si="1442"/>
        <v>0</v>
      </c>
      <c r="W269" s="197"/>
      <c r="X269" s="197"/>
      <c r="Y269" s="198">
        <f t="shared" si="1444"/>
        <v>0</v>
      </c>
      <c r="Z269" s="197"/>
      <c r="AA269" s="197"/>
      <c r="AB269" s="198">
        <f t="shared" si="1446"/>
        <v>0</v>
      </c>
      <c r="AC269" s="197"/>
      <c r="AD269" s="197"/>
      <c r="AE269" s="198">
        <f t="shared" si="1448"/>
        <v>0</v>
      </c>
      <c r="AF269" s="197"/>
      <c r="AG269" s="197"/>
      <c r="AH269" s="198">
        <f t="shared" si="1450"/>
        <v>0</v>
      </c>
      <c r="AI269" s="197"/>
      <c r="AJ269" s="197"/>
      <c r="AK269" s="198">
        <f t="shared" si="1452"/>
        <v>0</v>
      </c>
      <c r="AL269" s="197"/>
      <c r="AM269" s="197"/>
      <c r="AN269" s="198">
        <f t="shared" si="1454"/>
        <v>0</v>
      </c>
      <c r="AO269" s="197"/>
      <c r="AP269" s="197"/>
      <c r="AQ269" s="198">
        <f t="shared" si="1456"/>
        <v>0</v>
      </c>
      <c r="AR269" s="361"/>
    </row>
    <row r="270" spans="1:44" s="225" customFormat="1" ht="60" customHeight="1">
      <c r="A270" s="358"/>
      <c r="B270" s="359"/>
      <c r="C270" s="360"/>
      <c r="D270" s="300" t="s">
        <v>43</v>
      </c>
      <c r="E270" s="197">
        <f t="shared" si="1432"/>
        <v>549.59</v>
      </c>
      <c r="F270" s="197">
        <f t="shared" si="1433"/>
        <v>0</v>
      </c>
      <c r="G270" s="198">
        <f t="shared" si="1434"/>
        <v>0</v>
      </c>
      <c r="H270" s="197"/>
      <c r="I270" s="197"/>
      <c r="J270" s="198">
        <f t="shared" si="1457"/>
        <v>0</v>
      </c>
      <c r="K270" s="197"/>
      <c r="L270" s="197"/>
      <c r="M270" s="198">
        <f t="shared" si="1436"/>
        <v>0</v>
      </c>
      <c r="N270" s="197"/>
      <c r="O270" s="197"/>
      <c r="P270" s="198">
        <f t="shared" si="1438"/>
        <v>0</v>
      </c>
      <c r="Q270" s="197"/>
      <c r="R270" s="197"/>
      <c r="S270" s="198">
        <f t="shared" si="1440"/>
        <v>0</v>
      </c>
      <c r="T270" s="197"/>
      <c r="U270" s="197"/>
      <c r="V270" s="198">
        <f t="shared" si="1442"/>
        <v>0</v>
      </c>
      <c r="W270" s="197"/>
      <c r="X270" s="197"/>
      <c r="Y270" s="198">
        <f t="shared" si="1444"/>
        <v>0</v>
      </c>
      <c r="Z270" s="197"/>
      <c r="AA270" s="197"/>
      <c r="AB270" s="198">
        <f t="shared" si="1446"/>
        <v>0</v>
      </c>
      <c r="AC270" s="197"/>
      <c r="AD270" s="197"/>
      <c r="AE270" s="198">
        <f t="shared" si="1448"/>
        <v>0</v>
      </c>
      <c r="AF270" s="197"/>
      <c r="AG270" s="197"/>
      <c r="AH270" s="198">
        <f t="shared" si="1450"/>
        <v>0</v>
      </c>
      <c r="AI270" s="197"/>
      <c r="AJ270" s="197"/>
      <c r="AK270" s="198">
        <f t="shared" si="1452"/>
        <v>0</v>
      </c>
      <c r="AL270" s="197"/>
      <c r="AM270" s="197"/>
      <c r="AN270" s="198">
        <f t="shared" si="1454"/>
        <v>0</v>
      </c>
      <c r="AO270" s="197">
        <v>549.59</v>
      </c>
      <c r="AP270" s="197"/>
      <c r="AQ270" s="198">
        <f t="shared" si="1456"/>
        <v>0</v>
      </c>
      <c r="AR270" s="361"/>
    </row>
    <row r="271" spans="1:44" s="225" customFormat="1" ht="60" customHeight="1">
      <c r="A271" s="358"/>
      <c r="B271" s="359"/>
      <c r="C271" s="360"/>
      <c r="D271" s="203" t="s">
        <v>263</v>
      </c>
      <c r="E271" s="197">
        <f t="shared" si="1432"/>
        <v>0</v>
      </c>
      <c r="F271" s="197">
        <f t="shared" si="1433"/>
        <v>0</v>
      </c>
      <c r="G271" s="198">
        <f t="shared" si="1434"/>
        <v>0</v>
      </c>
      <c r="H271" s="197"/>
      <c r="I271" s="197"/>
      <c r="J271" s="198">
        <f t="shared" si="1457"/>
        <v>0</v>
      </c>
      <c r="K271" s="197"/>
      <c r="L271" s="197"/>
      <c r="M271" s="198">
        <f t="shared" si="1436"/>
        <v>0</v>
      </c>
      <c r="N271" s="197"/>
      <c r="O271" s="197"/>
      <c r="P271" s="198">
        <f t="shared" si="1438"/>
        <v>0</v>
      </c>
      <c r="Q271" s="197"/>
      <c r="R271" s="197"/>
      <c r="S271" s="198">
        <f t="shared" si="1440"/>
        <v>0</v>
      </c>
      <c r="T271" s="197"/>
      <c r="U271" s="197"/>
      <c r="V271" s="198">
        <f t="shared" si="1442"/>
        <v>0</v>
      </c>
      <c r="W271" s="197"/>
      <c r="X271" s="197"/>
      <c r="Y271" s="198">
        <f t="shared" si="1444"/>
        <v>0</v>
      </c>
      <c r="Z271" s="197"/>
      <c r="AA271" s="197"/>
      <c r="AB271" s="198">
        <f t="shared" si="1446"/>
        <v>0</v>
      </c>
      <c r="AC271" s="197"/>
      <c r="AD271" s="197"/>
      <c r="AE271" s="198">
        <f t="shared" si="1448"/>
        <v>0</v>
      </c>
      <c r="AF271" s="197"/>
      <c r="AG271" s="197"/>
      <c r="AH271" s="198">
        <f t="shared" si="1450"/>
        <v>0</v>
      </c>
      <c r="AI271" s="197"/>
      <c r="AJ271" s="197"/>
      <c r="AK271" s="198">
        <f t="shared" si="1452"/>
        <v>0</v>
      </c>
      <c r="AL271" s="197"/>
      <c r="AM271" s="197"/>
      <c r="AN271" s="198">
        <f t="shared" si="1454"/>
        <v>0</v>
      </c>
      <c r="AO271" s="197"/>
      <c r="AP271" s="197"/>
      <c r="AQ271" s="198">
        <f t="shared" si="1456"/>
        <v>0</v>
      </c>
      <c r="AR271" s="361"/>
    </row>
    <row r="272" spans="1:44" ht="60" customHeight="1">
      <c r="A272" s="358" t="s">
        <v>390</v>
      </c>
      <c r="B272" s="359" t="s">
        <v>459</v>
      </c>
      <c r="C272" s="360" t="s">
        <v>455</v>
      </c>
      <c r="D272" s="206" t="s">
        <v>41</v>
      </c>
      <c r="E272" s="195">
        <f t="shared" ref="E272:E306" si="1458">H272+K272+N272+Q272+T272+W272+Z272+AC272+AF272+AI272+AL272+AO272</f>
        <v>170</v>
      </c>
      <c r="F272" s="195">
        <f t="shared" ref="F272:F306" si="1459">I272+L272+O272+R272+U272+X272+AA272+AD272+AG272+AJ272+AM272+AP272</f>
        <v>0</v>
      </c>
      <c r="G272" s="196">
        <f t="shared" ref="G272:G306" si="1460">IF(F272,F272/E272*100,0)</f>
        <v>0</v>
      </c>
      <c r="H272" s="195">
        <f>SUM(H273:H276)</f>
        <v>0</v>
      </c>
      <c r="I272" s="195">
        <f>SUM(I273:I276)</f>
        <v>0</v>
      </c>
      <c r="J272" s="196">
        <f>IF(I272,I272/H272*100,0)</f>
        <v>0</v>
      </c>
      <c r="K272" s="195">
        <f t="shared" ref="K272:L272" si="1461">SUM(K273:K276)</f>
        <v>0</v>
      </c>
      <c r="L272" s="195">
        <f t="shared" si="1461"/>
        <v>0</v>
      </c>
      <c r="M272" s="196">
        <f t="shared" ref="M272:M306" si="1462">IF(L272,L272/K272*100,0)</f>
        <v>0</v>
      </c>
      <c r="N272" s="195">
        <f t="shared" ref="N272:O272" si="1463">SUM(N273:N276)</f>
        <v>0</v>
      </c>
      <c r="O272" s="195">
        <f t="shared" si="1463"/>
        <v>0</v>
      </c>
      <c r="P272" s="196">
        <f t="shared" ref="P272:P306" si="1464">IF(O272,O272/N272*100,0)</f>
        <v>0</v>
      </c>
      <c r="Q272" s="195">
        <f t="shared" ref="Q272:R272" si="1465">SUM(Q273:Q276)</f>
        <v>0</v>
      </c>
      <c r="R272" s="195">
        <f t="shared" si="1465"/>
        <v>0</v>
      </c>
      <c r="S272" s="196">
        <f t="shared" ref="S272:S306" si="1466">IF(R272,R272/Q272*100,0)</f>
        <v>0</v>
      </c>
      <c r="T272" s="195">
        <f t="shared" ref="T272:U272" si="1467">SUM(T273:T276)</f>
        <v>0</v>
      </c>
      <c r="U272" s="195">
        <f t="shared" si="1467"/>
        <v>0</v>
      </c>
      <c r="V272" s="196">
        <f t="shared" ref="V272:V306" si="1468">IF(U272,U272/T272*100,0)</f>
        <v>0</v>
      </c>
      <c r="W272" s="195">
        <f t="shared" ref="W272:X272" si="1469">SUM(W273:W276)</f>
        <v>0</v>
      </c>
      <c r="X272" s="195">
        <f t="shared" si="1469"/>
        <v>0</v>
      </c>
      <c r="Y272" s="196">
        <f t="shared" ref="Y272:Y306" si="1470">IF(X272,X272/W272*100,0)</f>
        <v>0</v>
      </c>
      <c r="Z272" s="195">
        <f t="shared" ref="Z272:AA272" si="1471">SUM(Z273:Z276)</f>
        <v>0</v>
      </c>
      <c r="AA272" s="195">
        <f t="shared" si="1471"/>
        <v>0</v>
      </c>
      <c r="AB272" s="196">
        <f t="shared" ref="AB272:AB306" si="1472">IF(AA272,AA272/Z272*100,0)</f>
        <v>0</v>
      </c>
      <c r="AC272" s="195">
        <f t="shared" ref="AC272:AD272" si="1473">SUM(AC273:AC276)</f>
        <v>170</v>
      </c>
      <c r="AD272" s="195">
        <f t="shared" si="1473"/>
        <v>0</v>
      </c>
      <c r="AE272" s="196">
        <f t="shared" ref="AE272:AE306" si="1474">IF(AD272,AD272/AC272*100,0)</f>
        <v>0</v>
      </c>
      <c r="AF272" s="195">
        <f t="shared" ref="AF272:AG272" si="1475">SUM(AF273:AF276)</f>
        <v>0</v>
      </c>
      <c r="AG272" s="195">
        <f t="shared" si="1475"/>
        <v>0</v>
      </c>
      <c r="AH272" s="196">
        <f t="shared" ref="AH272:AH306" si="1476">IF(AG272,AG272/AF272*100,0)</f>
        <v>0</v>
      </c>
      <c r="AI272" s="195">
        <f t="shared" ref="AI272:AJ272" si="1477">SUM(AI273:AI276)</f>
        <v>0</v>
      </c>
      <c r="AJ272" s="195">
        <f t="shared" si="1477"/>
        <v>0</v>
      </c>
      <c r="AK272" s="196">
        <f t="shared" ref="AK272:AK306" si="1478">IF(AJ272,AJ272/AI272*100,0)</f>
        <v>0</v>
      </c>
      <c r="AL272" s="195">
        <f t="shared" ref="AL272:AM272" si="1479">SUM(AL273:AL276)</f>
        <v>0</v>
      </c>
      <c r="AM272" s="195">
        <f t="shared" si="1479"/>
        <v>0</v>
      </c>
      <c r="AN272" s="196">
        <f t="shared" ref="AN272:AN306" si="1480">IF(AM272,AM272/AL272*100,0)</f>
        <v>0</v>
      </c>
      <c r="AO272" s="195">
        <f t="shared" ref="AO272:AP272" si="1481">SUM(AO273:AO276)</f>
        <v>0</v>
      </c>
      <c r="AP272" s="195">
        <f t="shared" si="1481"/>
        <v>0</v>
      </c>
      <c r="AQ272" s="196">
        <f t="shared" ref="AQ272:AQ306" si="1482">IF(AP272,AP272/AO272*100,0)</f>
        <v>0</v>
      </c>
      <c r="AR272" s="361"/>
    </row>
    <row r="273" spans="1:44" ht="60" customHeight="1">
      <c r="A273" s="358"/>
      <c r="B273" s="359"/>
      <c r="C273" s="360"/>
      <c r="D273" s="203" t="s">
        <v>37</v>
      </c>
      <c r="E273" s="197">
        <f t="shared" si="1458"/>
        <v>0</v>
      </c>
      <c r="F273" s="197">
        <f t="shared" si="1459"/>
        <v>0</v>
      </c>
      <c r="G273" s="198">
        <f t="shared" si="1460"/>
        <v>0</v>
      </c>
      <c r="H273" s="197"/>
      <c r="I273" s="197"/>
      <c r="J273" s="198">
        <f t="shared" ref="J273:J276" si="1483">IF(I273,I273/H273*100,0)</f>
        <v>0</v>
      </c>
      <c r="K273" s="197"/>
      <c r="L273" s="197"/>
      <c r="M273" s="198">
        <f t="shared" si="1462"/>
        <v>0</v>
      </c>
      <c r="N273" s="197"/>
      <c r="O273" s="197"/>
      <c r="P273" s="198">
        <f t="shared" si="1464"/>
        <v>0</v>
      </c>
      <c r="Q273" s="197"/>
      <c r="R273" s="197"/>
      <c r="S273" s="198">
        <f t="shared" si="1466"/>
        <v>0</v>
      </c>
      <c r="T273" s="197"/>
      <c r="U273" s="197"/>
      <c r="V273" s="198">
        <f t="shared" si="1468"/>
        <v>0</v>
      </c>
      <c r="W273" s="197"/>
      <c r="X273" s="197"/>
      <c r="Y273" s="198">
        <f t="shared" si="1470"/>
        <v>0</v>
      </c>
      <c r="Z273" s="197"/>
      <c r="AA273" s="197"/>
      <c r="AB273" s="198">
        <f t="shared" si="1472"/>
        <v>0</v>
      </c>
      <c r="AC273" s="197"/>
      <c r="AD273" s="197"/>
      <c r="AE273" s="198">
        <f t="shared" si="1474"/>
        <v>0</v>
      </c>
      <c r="AF273" s="197"/>
      <c r="AG273" s="197"/>
      <c r="AH273" s="198">
        <f t="shared" si="1476"/>
        <v>0</v>
      </c>
      <c r="AI273" s="197"/>
      <c r="AJ273" s="197"/>
      <c r="AK273" s="198">
        <f t="shared" si="1478"/>
        <v>0</v>
      </c>
      <c r="AL273" s="197"/>
      <c r="AM273" s="197"/>
      <c r="AN273" s="198">
        <f t="shared" si="1480"/>
        <v>0</v>
      </c>
      <c r="AO273" s="197"/>
      <c r="AP273" s="197"/>
      <c r="AQ273" s="198">
        <f t="shared" si="1482"/>
        <v>0</v>
      </c>
      <c r="AR273" s="361"/>
    </row>
    <row r="274" spans="1:44" ht="60" customHeight="1">
      <c r="A274" s="358"/>
      <c r="B274" s="359"/>
      <c r="C274" s="360"/>
      <c r="D274" s="203" t="s">
        <v>2</v>
      </c>
      <c r="E274" s="197">
        <f t="shared" si="1458"/>
        <v>0</v>
      </c>
      <c r="F274" s="197">
        <f t="shared" si="1459"/>
        <v>0</v>
      </c>
      <c r="G274" s="198">
        <f t="shared" si="1460"/>
        <v>0</v>
      </c>
      <c r="H274" s="197"/>
      <c r="I274" s="197"/>
      <c r="J274" s="198">
        <f t="shared" si="1483"/>
        <v>0</v>
      </c>
      <c r="K274" s="197"/>
      <c r="L274" s="197"/>
      <c r="M274" s="198">
        <f t="shared" si="1462"/>
        <v>0</v>
      </c>
      <c r="N274" s="197"/>
      <c r="O274" s="197"/>
      <c r="P274" s="198">
        <f t="shared" si="1464"/>
        <v>0</v>
      </c>
      <c r="Q274" s="197"/>
      <c r="R274" s="197"/>
      <c r="S274" s="198">
        <f t="shared" si="1466"/>
        <v>0</v>
      </c>
      <c r="T274" s="197"/>
      <c r="U274" s="197"/>
      <c r="V274" s="198">
        <f t="shared" si="1468"/>
        <v>0</v>
      </c>
      <c r="W274" s="197"/>
      <c r="X274" s="197"/>
      <c r="Y274" s="198">
        <f t="shared" si="1470"/>
        <v>0</v>
      </c>
      <c r="Z274" s="197"/>
      <c r="AA274" s="197"/>
      <c r="AB274" s="198">
        <f t="shared" si="1472"/>
        <v>0</v>
      </c>
      <c r="AC274" s="197"/>
      <c r="AD274" s="197"/>
      <c r="AE274" s="198">
        <f t="shared" si="1474"/>
        <v>0</v>
      </c>
      <c r="AF274" s="197"/>
      <c r="AG274" s="197"/>
      <c r="AH274" s="198">
        <f t="shared" si="1476"/>
        <v>0</v>
      </c>
      <c r="AI274" s="197"/>
      <c r="AJ274" s="197"/>
      <c r="AK274" s="198">
        <f t="shared" si="1478"/>
        <v>0</v>
      </c>
      <c r="AL274" s="197"/>
      <c r="AM274" s="197"/>
      <c r="AN274" s="198">
        <f t="shared" si="1480"/>
        <v>0</v>
      </c>
      <c r="AO274" s="197"/>
      <c r="AP274" s="197"/>
      <c r="AQ274" s="198">
        <f t="shared" si="1482"/>
        <v>0</v>
      </c>
      <c r="AR274" s="361"/>
    </row>
    <row r="275" spans="1:44" ht="60" customHeight="1">
      <c r="A275" s="358"/>
      <c r="B275" s="359"/>
      <c r="C275" s="360"/>
      <c r="D275" s="300" t="s">
        <v>43</v>
      </c>
      <c r="E275" s="197">
        <f t="shared" si="1458"/>
        <v>170</v>
      </c>
      <c r="F275" s="197">
        <f t="shared" si="1459"/>
        <v>0</v>
      </c>
      <c r="G275" s="198">
        <f t="shared" si="1460"/>
        <v>0</v>
      </c>
      <c r="H275" s="197"/>
      <c r="I275" s="197"/>
      <c r="J275" s="198">
        <f t="shared" si="1483"/>
        <v>0</v>
      </c>
      <c r="K275" s="197"/>
      <c r="L275" s="197"/>
      <c r="M275" s="198">
        <f t="shared" si="1462"/>
        <v>0</v>
      </c>
      <c r="N275" s="197"/>
      <c r="O275" s="197"/>
      <c r="P275" s="198">
        <f t="shared" si="1464"/>
        <v>0</v>
      </c>
      <c r="Q275" s="197"/>
      <c r="R275" s="197"/>
      <c r="S275" s="198">
        <f t="shared" si="1466"/>
        <v>0</v>
      </c>
      <c r="T275" s="197"/>
      <c r="U275" s="197"/>
      <c r="V275" s="198">
        <f t="shared" si="1468"/>
        <v>0</v>
      </c>
      <c r="W275" s="197"/>
      <c r="X275" s="197"/>
      <c r="Y275" s="198">
        <f t="shared" si="1470"/>
        <v>0</v>
      </c>
      <c r="Z275" s="197"/>
      <c r="AA275" s="197"/>
      <c r="AB275" s="198">
        <f t="shared" si="1472"/>
        <v>0</v>
      </c>
      <c r="AC275" s="197">
        <v>170</v>
      </c>
      <c r="AD275" s="197"/>
      <c r="AE275" s="198">
        <f t="shared" si="1474"/>
        <v>0</v>
      </c>
      <c r="AF275" s="197"/>
      <c r="AG275" s="197"/>
      <c r="AH275" s="198">
        <f t="shared" si="1476"/>
        <v>0</v>
      </c>
      <c r="AI275" s="197"/>
      <c r="AJ275" s="197"/>
      <c r="AK275" s="198">
        <f t="shared" si="1478"/>
        <v>0</v>
      </c>
      <c r="AL275" s="197"/>
      <c r="AM275" s="197"/>
      <c r="AN275" s="198">
        <f t="shared" si="1480"/>
        <v>0</v>
      </c>
      <c r="AO275" s="197"/>
      <c r="AP275" s="197"/>
      <c r="AQ275" s="198">
        <f t="shared" si="1482"/>
        <v>0</v>
      </c>
      <c r="AR275" s="361"/>
    </row>
    <row r="276" spans="1:44" ht="60" customHeight="1">
      <c r="A276" s="358"/>
      <c r="B276" s="359"/>
      <c r="C276" s="360"/>
      <c r="D276" s="203" t="s">
        <v>263</v>
      </c>
      <c r="E276" s="197">
        <f t="shared" si="1458"/>
        <v>0</v>
      </c>
      <c r="F276" s="197">
        <f t="shared" si="1459"/>
        <v>0</v>
      </c>
      <c r="G276" s="198">
        <f t="shared" si="1460"/>
        <v>0</v>
      </c>
      <c r="H276" s="197"/>
      <c r="I276" s="197"/>
      <c r="J276" s="198">
        <f t="shared" si="1483"/>
        <v>0</v>
      </c>
      <c r="K276" s="197"/>
      <c r="L276" s="197"/>
      <c r="M276" s="198">
        <f t="shared" si="1462"/>
        <v>0</v>
      </c>
      <c r="N276" s="197"/>
      <c r="O276" s="197"/>
      <c r="P276" s="198">
        <f t="shared" si="1464"/>
        <v>0</v>
      </c>
      <c r="Q276" s="197"/>
      <c r="R276" s="197"/>
      <c r="S276" s="198">
        <f t="shared" si="1466"/>
        <v>0</v>
      </c>
      <c r="T276" s="197"/>
      <c r="U276" s="197"/>
      <c r="V276" s="198">
        <f t="shared" si="1468"/>
        <v>0</v>
      </c>
      <c r="W276" s="197"/>
      <c r="X276" s="197"/>
      <c r="Y276" s="198">
        <f t="shared" si="1470"/>
        <v>0</v>
      </c>
      <c r="Z276" s="197"/>
      <c r="AA276" s="197"/>
      <c r="AB276" s="198">
        <f t="shared" si="1472"/>
        <v>0</v>
      </c>
      <c r="AC276" s="197"/>
      <c r="AD276" s="197"/>
      <c r="AE276" s="198">
        <f t="shared" si="1474"/>
        <v>0</v>
      </c>
      <c r="AF276" s="197"/>
      <c r="AG276" s="197"/>
      <c r="AH276" s="198">
        <f t="shared" si="1476"/>
        <v>0</v>
      </c>
      <c r="AI276" s="197"/>
      <c r="AJ276" s="197"/>
      <c r="AK276" s="198">
        <f t="shared" si="1478"/>
        <v>0</v>
      </c>
      <c r="AL276" s="197"/>
      <c r="AM276" s="197"/>
      <c r="AN276" s="198">
        <f t="shared" si="1480"/>
        <v>0</v>
      </c>
      <c r="AO276" s="197"/>
      <c r="AP276" s="197"/>
      <c r="AQ276" s="198">
        <f t="shared" si="1482"/>
        <v>0</v>
      </c>
      <c r="AR276" s="361"/>
    </row>
    <row r="277" spans="1:44" ht="60" customHeight="1">
      <c r="A277" s="358" t="s">
        <v>391</v>
      </c>
      <c r="B277" s="359" t="s">
        <v>417</v>
      </c>
      <c r="C277" s="360" t="s">
        <v>455</v>
      </c>
      <c r="D277" s="206" t="s">
        <v>41</v>
      </c>
      <c r="E277" s="195">
        <f t="shared" si="1458"/>
        <v>3555.4670000000001</v>
      </c>
      <c r="F277" s="195">
        <f t="shared" si="1459"/>
        <v>248.67698999999999</v>
      </c>
      <c r="G277" s="196">
        <f t="shared" si="1460"/>
        <v>6.9942145434059713</v>
      </c>
      <c r="H277" s="195">
        <f>SUM(H278:H281)</f>
        <v>0</v>
      </c>
      <c r="I277" s="195">
        <f>SUM(I278:I281)</f>
        <v>0</v>
      </c>
      <c r="J277" s="196">
        <f>IF(I277,I277/H277*100,0)</f>
        <v>0</v>
      </c>
      <c r="K277" s="195">
        <f t="shared" ref="K277:L277" si="1484">SUM(K278:K281)</f>
        <v>0</v>
      </c>
      <c r="L277" s="195">
        <f t="shared" si="1484"/>
        <v>0</v>
      </c>
      <c r="M277" s="196">
        <f t="shared" si="1462"/>
        <v>0</v>
      </c>
      <c r="N277" s="195">
        <f t="shared" ref="N277:O277" si="1485">SUM(N278:N281)</f>
        <v>0</v>
      </c>
      <c r="O277" s="195">
        <f t="shared" si="1485"/>
        <v>0</v>
      </c>
      <c r="P277" s="196">
        <f t="shared" si="1464"/>
        <v>0</v>
      </c>
      <c r="Q277" s="195">
        <f t="shared" ref="Q277:R277" si="1486">SUM(Q278:Q281)</f>
        <v>0</v>
      </c>
      <c r="R277" s="195">
        <f t="shared" si="1486"/>
        <v>0</v>
      </c>
      <c r="S277" s="196">
        <f t="shared" si="1466"/>
        <v>0</v>
      </c>
      <c r="T277" s="195">
        <f t="shared" ref="T277:U277" si="1487">SUM(T278:T281)</f>
        <v>0</v>
      </c>
      <c r="U277" s="195">
        <f t="shared" si="1487"/>
        <v>0</v>
      </c>
      <c r="V277" s="196">
        <f t="shared" si="1468"/>
        <v>0</v>
      </c>
      <c r="W277" s="195">
        <f t="shared" ref="W277:X277" si="1488">SUM(W278:W281)</f>
        <v>0</v>
      </c>
      <c r="X277" s="195">
        <f t="shared" si="1488"/>
        <v>0</v>
      </c>
      <c r="Y277" s="196">
        <f t="shared" si="1470"/>
        <v>0</v>
      </c>
      <c r="Z277" s="195">
        <f t="shared" ref="Z277:AA277" si="1489">SUM(Z278:Z281)</f>
        <v>0</v>
      </c>
      <c r="AA277" s="195">
        <f t="shared" si="1489"/>
        <v>0</v>
      </c>
      <c r="AB277" s="196">
        <f t="shared" si="1472"/>
        <v>0</v>
      </c>
      <c r="AC277" s="195">
        <f t="shared" ref="AC277:AD277" si="1490">SUM(AC278:AC281)</f>
        <v>111.77236000000001</v>
      </c>
      <c r="AD277" s="195">
        <f t="shared" si="1490"/>
        <v>111.77236000000001</v>
      </c>
      <c r="AE277" s="196">
        <f t="shared" si="1474"/>
        <v>100</v>
      </c>
      <c r="AF277" s="195">
        <f t="shared" ref="AF277:AG277" si="1491">SUM(AF278:AF281)</f>
        <v>143.69463999999999</v>
      </c>
      <c r="AG277" s="195">
        <f t="shared" si="1491"/>
        <v>136.90463</v>
      </c>
      <c r="AH277" s="196">
        <f t="shared" si="1476"/>
        <v>95.274695006021105</v>
      </c>
      <c r="AI277" s="195">
        <f t="shared" ref="AI277:AJ277" si="1492">SUM(AI278:AI281)</f>
        <v>3300</v>
      </c>
      <c r="AJ277" s="195">
        <f t="shared" si="1492"/>
        <v>0</v>
      </c>
      <c r="AK277" s="196">
        <f t="shared" si="1478"/>
        <v>0</v>
      </c>
      <c r="AL277" s="195">
        <f t="shared" ref="AL277:AM277" si="1493">SUM(AL278:AL281)</f>
        <v>0</v>
      </c>
      <c r="AM277" s="195">
        <f t="shared" si="1493"/>
        <v>0</v>
      </c>
      <c r="AN277" s="196">
        <f t="shared" si="1480"/>
        <v>0</v>
      </c>
      <c r="AO277" s="195">
        <f t="shared" ref="AO277:AP277" si="1494">SUM(AO278:AO281)</f>
        <v>0</v>
      </c>
      <c r="AP277" s="195">
        <f t="shared" si="1494"/>
        <v>0</v>
      </c>
      <c r="AQ277" s="196">
        <f t="shared" si="1482"/>
        <v>0</v>
      </c>
      <c r="AR277" s="361"/>
    </row>
    <row r="278" spans="1:44" ht="60" customHeight="1">
      <c r="A278" s="358"/>
      <c r="B278" s="359"/>
      <c r="C278" s="360"/>
      <c r="D278" s="203" t="s">
        <v>37</v>
      </c>
      <c r="E278" s="197">
        <f t="shared" si="1458"/>
        <v>0</v>
      </c>
      <c r="F278" s="197">
        <f t="shared" si="1459"/>
        <v>0</v>
      </c>
      <c r="G278" s="198">
        <f t="shared" si="1460"/>
        <v>0</v>
      </c>
      <c r="H278" s="197">
        <f>H283+H288</f>
        <v>0</v>
      </c>
      <c r="I278" s="197">
        <f>I283+I288</f>
        <v>0</v>
      </c>
      <c r="J278" s="198">
        <f t="shared" ref="J278:J281" si="1495">IF(I278,I278/H278*100,0)</f>
        <v>0</v>
      </c>
      <c r="K278" s="197">
        <f t="shared" ref="K278:L278" si="1496">K283+K288</f>
        <v>0</v>
      </c>
      <c r="L278" s="197">
        <f t="shared" si="1496"/>
        <v>0</v>
      </c>
      <c r="M278" s="198">
        <f t="shared" si="1462"/>
        <v>0</v>
      </c>
      <c r="N278" s="197">
        <f t="shared" ref="N278:O278" si="1497">N283+N288</f>
        <v>0</v>
      </c>
      <c r="O278" s="197">
        <f t="shared" si="1497"/>
        <v>0</v>
      </c>
      <c r="P278" s="198">
        <f t="shared" si="1464"/>
        <v>0</v>
      </c>
      <c r="Q278" s="197">
        <f t="shared" ref="Q278:R278" si="1498">Q283+Q288</f>
        <v>0</v>
      </c>
      <c r="R278" s="197">
        <f t="shared" si="1498"/>
        <v>0</v>
      </c>
      <c r="S278" s="198">
        <f t="shared" si="1466"/>
        <v>0</v>
      </c>
      <c r="T278" s="197">
        <f t="shared" ref="T278:U278" si="1499">T283+T288</f>
        <v>0</v>
      </c>
      <c r="U278" s="197">
        <f t="shared" si="1499"/>
        <v>0</v>
      </c>
      <c r="V278" s="198">
        <f t="shared" si="1468"/>
        <v>0</v>
      </c>
      <c r="W278" s="197">
        <f t="shared" ref="W278:X278" si="1500">W283+W288</f>
        <v>0</v>
      </c>
      <c r="X278" s="197">
        <f t="shared" si="1500"/>
        <v>0</v>
      </c>
      <c r="Y278" s="198">
        <f t="shared" si="1470"/>
        <v>0</v>
      </c>
      <c r="Z278" s="197">
        <f t="shared" ref="Z278:AA278" si="1501">Z283+Z288</f>
        <v>0</v>
      </c>
      <c r="AA278" s="197">
        <f t="shared" si="1501"/>
        <v>0</v>
      </c>
      <c r="AB278" s="198">
        <f t="shared" si="1472"/>
        <v>0</v>
      </c>
      <c r="AC278" s="197">
        <f t="shared" ref="AC278:AD278" si="1502">AC283+AC288</f>
        <v>0</v>
      </c>
      <c r="AD278" s="197">
        <f t="shared" si="1502"/>
        <v>0</v>
      </c>
      <c r="AE278" s="198">
        <f t="shared" si="1474"/>
        <v>0</v>
      </c>
      <c r="AF278" s="197">
        <f t="shared" ref="AF278:AG278" si="1503">AF283+AF288</f>
        <v>0</v>
      </c>
      <c r="AG278" s="197">
        <f t="shared" si="1503"/>
        <v>0</v>
      </c>
      <c r="AH278" s="198">
        <f t="shared" si="1476"/>
        <v>0</v>
      </c>
      <c r="AI278" s="197">
        <f t="shared" ref="AI278:AJ278" si="1504">AI283+AI288</f>
        <v>0</v>
      </c>
      <c r="AJ278" s="197">
        <f t="shared" si="1504"/>
        <v>0</v>
      </c>
      <c r="AK278" s="198">
        <f t="shared" si="1478"/>
        <v>0</v>
      </c>
      <c r="AL278" s="197">
        <f t="shared" ref="AL278:AM278" si="1505">AL283+AL288</f>
        <v>0</v>
      </c>
      <c r="AM278" s="197">
        <f t="shared" si="1505"/>
        <v>0</v>
      </c>
      <c r="AN278" s="198">
        <f t="shared" si="1480"/>
        <v>0</v>
      </c>
      <c r="AO278" s="197">
        <f t="shared" ref="AO278:AP278" si="1506">AO283+AO288</f>
        <v>0</v>
      </c>
      <c r="AP278" s="197">
        <f t="shared" si="1506"/>
        <v>0</v>
      </c>
      <c r="AQ278" s="198">
        <f t="shared" si="1482"/>
        <v>0</v>
      </c>
      <c r="AR278" s="361"/>
    </row>
    <row r="279" spans="1:44" ht="60" customHeight="1">
      <c r="A279" s="358"/>
      <c r="B279" s="359"/>
      <c r="C279" s="360"/>
      <c r="D279" s="203" t="s">
        <v>2</v>
      </c>
      <c r="E279" s="197">
        <f t="shared" si="1458"/>
        <v>0</v>
      </c>
      <c r="F279" s="197">
        <f t="shared" si="1459"/>
        <v>0</v>
      </c>
      <c r="G279" s="198">
        <f t="shared" si="1460"/>
        <v>0</v>
      </c>
      <c r="H279" s="197">
        <f t="shared" ref="H279:I281" si="1507">H284+H289</f>
        <v>0</v>
      </c>
      <c r="I279" s="197">
        <f t="shared" si="1507"/>
        <v>0</v>
      </c>
      <c r="J279" s="198">
        <f t="shared" si="1495"/>
        <v>0</v>
      </c>
      <c r="K279" s="197">
        <f t="shared" ref="K279:L279" si="1508">K284+K289</f>
        <v>0</v>
      </c>
      <c r="L279" s="197">
        <f t="shared" si="1508"/>
        <v>0</v>
      </c>
      <c r="M279" s="198">
        <f t="shared" si="1462"/>
        <v>0</v>
      </c>
      <c r="N279" s="197">
        <f t="shared" ref="N279:O279" si="1509">N284+N289</f>
        <v>0</v>
      </c>
      <c r="O279" s="197">
        <f t="shared" si="1509"/>
        <v>0</v>
      </c>
      <c r="P279" s="198">
        <f t="shared" si="1464"/>
        <v>0</v>
      </c>
      <c r="Q279" s="197">
        <f t="shared" ref="Q279:R279" si="1510">Q284+Q289</f>
        <v>0</v>
      </c>
      <c r="R279" s="197">
        <f t="shared" si="1510"/>
        <v>0</v>
      </c>
      <c r="S279" s="198">
        <f t="shared" si="1466"/>
        <v>0</v>
      </c>
      <c r="T279" s="197">
        <f t="shared" ref="T279:U279" si="1511">T284+T289</f>
        <v>0</v>
      </c>
      <c r="U279" s="197">
        <f t="shared" si="1511"/>
        <v>0</v>
      </c>
      <c r="V279" s="198">
        <f t="shared" si="1468"/>
        <v>0</v>
      </c>
      <c r="W279" s="197">
        <f t="shared" ref="W279:X279" si="1512">W284+W289</f>
        <v>0</v>
      </c>
      <c r="X279" s="197">
        <f t="shared" si="1512"/>
        <v>0</v>
      </c>
      <c r="Y279" s="198">
        <f t="shared" si="1470"/>
        <v>0</v>
      </c>
      <c r="Z279" s="197">
        <f t="shared" ref="Z279:AA279" si="1513">Z284+Z289</f>
        <v>0</v>
      </c>
      <c r="AA279" s="197">
        <f t="shared" si="1513"/>
        <v>0</v>
      </c>
      <c r="AB279" s="198">
        <f t="shared" si="1472"/>
        <v>0</v>
      </c>
      <c r="AC279" s="197">
        <f t="shared" ref="AC279:AD279" si="1514">AC284+AC289</f>
        <v>0</v>
      </c>
      <c r="AD279" s="197">
        <f t="shared" si="1514"/>
        <v>0</v>
      </c>
      <c r="AE279" s="198">
        <f t="shared" si="1474"/>
        <v>0</v>
      </c>
      <c r="AF279" s="197">
        <f t="shared" ref="AF279:AG279" si="1515">AF284+AF289</f>
        <v>0</v>
      </c>
      <c r="AG279" s="197">
        <f t="shared" si="1515"/>
        <v>0</v>
      </c>
      <c r="AH279" s="198">
        <f t="shared" si="1476"/>
        <v>0</v>
      </c>
      <c r="AI279" s="197">
        <f t="shared" ref="AI279:AJ279" si="1516">AI284+AI289</f>
        <v>0</v>
      </c>
      <c r="AJ279" s="197">
        <f t="shared" si="1516"/>
        <v>0</v>
      </c>
      <c r="AK279" s="198">
        <f t="shared" si="1478"/>
        <v>0</v>
      </c>
      <c r="AL279" s="197">
        <f t="shared" ref="AL279:AM279" si="1517">AL284+AL289</f>
        <v>0</v>
      </c>
      <c r="AM279" s="197">
        <f t="shared" si="1517"/>
        <v>0</v>
      </c>
      <c r="AN279" s="198">
        <f t="shared" si="1480"/>
        <v>0</v>
      </c>
      <c r="AO279" s="197">
        <f t="shared" ref="AO279:AP279" si="1518">AO284+AO289</f>
        <v>0</v>
      </c>
      <c r="AP279" s="197">
        <f t="shared" si="1518"/>
        <v>0</v>
      </c>
      <c r="AQ279" s="198">
        <f t="shared" si="1482"/>
        <v>0</v>
      </c>
      <c r="AR279" s="361"/>
    </row>
    <row r="280" spans="1:44" ht="60" customHeight="1">
      <c r="A280" s="358"/>
      <c r="B280" s="359"/>
      <c r="C280" s="360"/>
      <c r="D280" s="300" t="s">
        <v>43</v>
      </c>
      <c r="E280" s="197">
        <f t="shared" si="1458"/>
        <v>3555.4670000000001</v>
      </c>
      <c r="F280" s="197">
        <f t="shared" si="1459"/>
        <v>248.67698999999999</v>
      </c>
      <c r="G280" s="198">
        <f t="shared" si="1460"/>
        <v>6.9942145434059713</v>
      </c>
      <c r="H280" s="197">
        <f t="shared" si="1507"/>
        <v>0</v>
      </c>
      <c r="I280" s="197">
        <f t="shared" si="1507"/>
        <v>0</v>
      </c>
      <c r="J280" s="198">
        <f t="shared" si="1495"/>
        <v>0</v>
      </c>
      <c r="K280" s="197">
        <f t="shared" ref="K280:L280" si="1519">K285+K290</f>
        <v>0</v>
      </c>
      <c r="L280" s="197">
        <f t="shared" si="1519"/>
        <v>0</v>
      </c>
      <c r="M280" s="198">
        <f t="shared" si="1462"/>
        <v>0</v>
      </c>
      <c r="N280" s="197">
        <f t="shared" ref="N280:O280" si="1520">N285+N290</f>
        <v>0</v>
      </c>
      <c r="O280" s="197">
        <f t="shared" si="1520"/>
        <v>0</v>
      </c>
      <c r="P280" s="198">
        <f t="shared" si="1464"/>
        <v>0</v>
      </c>
      <c r="Q280" s="197">
        <f t="shared" ref="Q280:R280" si="1521">Q285+Q290</f>
        <v>0</v>
      </c>
      <c r="R280" s="197">
        <f t="shared" si="1521"/>
        <v>0</v>
      </c>
      <c r="S280" s="198">
        <f t="shared" si="1466"/>
        <v>0</v>
      </c>
      <c r="T280" s="197">
        <f t="shared" ref="T280:U280" si="1522">T285+T290</f>
        <v>0</v>
      </c>
      <c r="U280" s="197">
        <f t="shared" si="1522"/>
        <v>0</v>
      </c>
      <c r="V280" s="198">
        <f t="shared" si="1468"/>
        <v>0</v>
      </c>
      <c r="W280" s="197">
        <f t="shared" ref="W280:X280" si="1523">W285+W290</f>
        <v>0</v>
      </c>
      <c r="X280" s="197">
        <f t="shared" si="1523"/>
        <v>0</v>
      </c>
      <c r="Y280" s="198">
        <f t="shared" si="1470"/>
        <v>0</v>
      </c>
      <c r="Z280" s="197">
        <f t="shared" ref="Z280:AA280" si="1524">Z285+Z290</f>
        <v>0</v>
      </c>
      <c r="AA280" s="197">
        <f t="shared" si="1524"/>
        <v>0</v>
      </c>
      <c r="AB280" s="198">
        <f t="shared" si="1472"/>
        <v>0</v>
      </c>
      <c r="AC280" s="197">
        <f t="shared" ref="AC280:AD280" si="1525">AC285+AC290</f>
        <v>111.77236000000001</v>
      </c>
      <c r="AD280" s="197">
        <f t="shared" si="1525"/>
        <v>111.77236000000001</v>
      </c>
      <c r="AE280" s="198">
        <f t="shared" si="1474"/>
        <v>100</v>
      </c>
      <c r="AF280" s="197">
        <f t="shared" ref="AF280:AG280" si="1526">AF285+AF290</f>
        <v>143.69463999999999</v>
      </c>
      <c r="AG280" s="197">
        <f t="shared" si="1526"/>
        <v>136.90463</v>
      </c>
      <c r="AH280" s="198">
        <f t="shared" si="1476"/>
        <v>95.274695006021105</v>
      </c>
      <c r="AI280" s="197">
        <f t="shared" ref="AI280:AJ280" si="1527">AI285+AI290</f>
        <v>3300</v>
      </c>
      <c r="AJ280" s="197">
        <f t="shared" si="1527"/>
        <v>0</v>
      </c>
      <c r="AK280" s="198">
        <f t="shared" si="1478"/>
        <v>0</v>
      </c>
      <c r="AL280" s="197">
        <f t="shared" ref="AL280:AM280" si="1528">AL285+AL290</f>
        <v>0</v>
      </c>
      <c r="AM280" s="197">
        <f t="shared" si="1528"/>
        <v>0</v>
      </c>
      <c r="AN280" s="198">
        <f t="shared" si="1480"/>
        <v>0</v>
      </c>
      <c r="AO280" s="197">
        <f t="shared" ref="AO280:AP280" si="1529">AO285+AO290</f>
        <v>0</v>
      </c>
      <c r="AP280" s="197">
        <f t="shared" si="1529"/>
        <v>0</v>
      </c>
      <c r="AQ280" s="198">
        <f t="shared" si="1482"/>
        <v>0</v>
      </c>
      <c r="AR280" s="361"/>
    </row>
    <row r="281" spans="1:44" ht="60" customHeight="1">
      <c r="A281" s="358"/>
      <c r="B281" s="359"/>
      <c r="C281" s="360"/>
      <c r="D281" s="203" t="s">
        <v>263</v>
      </c>
      <c r="E281" s="197">
        <f t="shared" si="1458"/>
        <v>0</v>
      </c>
      <c r="F281" s="197">
        <f t="shared" si="1459"/>
        <v>0</v>
      </c>
      <c r="G281" s="198">
        <f t="shared" si="1460"/>
        <v>0</v>
      </c>
      <c r="H281" s="197">
        <f t="shared" si="1507"/>
        <v>0</v>
      </c>
      <c r="I281" s="197">
        <f t="shared" si="1507"/>
        <v>0</v>
      </c>
      <c r="J281" s="198">
        <f t="shared" si="1495"/>
        <v>0</v>
      </c>
      <c r="K281" s="197">
        <f t="shared" ref="K281:L281" si="1530">K286+K291</f>
        <v>0</v>
      </c>
      <c r="L281" s="197">
        <f t="shared" si="1530"/>
        <v>0</v>
      </c>
      <c r="M281" s="198">
        <f t="shared" si="1462"/>
        <v>0</v>
      </c>
      <c r="N281" s="197">
        <f t="shared" ref="N281:O281" si="1531">N286+N291</f>
        <v>0</v>
      </c>
      <c r="O281" s="197">
        <f t="shared" si="1531"/>
        <v>0</v>
      </c>
      <c r="P281" s="198">
        <f t="shared" si="1464"/>
        <v>0</v>
      </c>
      <c r="Q281" s="197">
        <f t="shared" ref="Q281:R281" si="1532">Q286+Q291</f>
        <v>0</v>
      </c>
      <c r="R281" s="197">
        <f t="shared" si="1532"/>
        <v>0</v>
      </c>
      <c r="S281" s="198">
        <f t="shared" si="1466"/>
        <v>0</v>
      </c>
      <c r="T281" s="197">
        <f t="shared" ref="T281:U281" si="1533">T286+T291</f>
        <v>0</v>
      </c>
      <c r="U281" s="197">
        <f t="shared" si="1533"/>
        <v>0</v>
      </c>
      <c r="V281" s="198">
        <f t="shared" si="1468"/>
        <v>0</v>
      </c>
      <c r="W281" s="197">
        <f t="shared" ref="W281:X281" si="1534">W286+W291</f>
        <v>0</v>
      </c>
      <c r="X281" s="197">
        <f t="shared" si="1534"/>
        <v>0</v>
      </c>
      <c r="Y281" s="198">
        <f t="shared" si="1470"/>
        <v>0</v>
      </c>
      <c r="Z281" s="197">
        <f t="shared" ref="Z281:AA281" si="1535">Z286+Z291</f>
        <v>0</v>
      </c>
      <c r="AA281" s="197">
        <f t="shared" si="1535"/>
        <v>0</v>
      </c>
      <c r="AB281" s="198">
        <f t="shared" si="1472"/>
        <v>0</v>
      </c>
      <c r="AC281" s="197">
        <f t="shared" ref="AC281:AD281" si="1536">AC286+AC291</f>
        <v>0</v>
      </c>
      <c r="AD281" s="197">
        <f t="shared" si="1536"/>
        <v>0</v>
      </c>
      <c r="AE281" s="198">
        <f t="shared" si="1474"/>
        <v>0</v>
      </c>
      <c r="AF281" s="197">
        <f t="shared" ref="AF281:AG281" si="1537">AF286+AF291</f>
        <v>0</v>
      </c>
      <c r="AG281" s="197">
        <f t="shared" si="1537"/>
        <v>0</v>
      </c>
      <c r="AH281" s="198">
        <f t="shared" si="1476"/>
        <v>0</v>
      </c>
      <c r="AI281" s="197">
        <f t="shared" ref="AI281:AJ281" si="1538">AI286+AI291</f>
        <v>0</v>
      </c>
      <c r="AJ281" s="197">
        <f t="shared" si="1538"/>
        <v>0</v>
      </c>
      <c r="AK281" s="198">
        <f t="shared" si="1478"/>
        <v>0</v>
      </c>
      <c r="AL281" s="197">
        <f t="shared" ref="AL281:AM281" si="1539">AL286+AL291</f>
        <v>0</v>
      </c>
      <c r="AM281" s="197">
        <f t="shared" si="1539"/>
        <v>0</v>
      </c>
      <c r="AN281" s="198">
        <f t="shared" si="1480"/>
        <v>0</v>
      </c>
      <c r="AO281" s="197">
        <f t="shared" ref="AO281:AP281" si="1540">AO286+AO291</f>
        <v>0</v>
      </c>
      <c r="AP281" s="197">
        <f t="shared" si="1540"/>
        <v>0</v>
      </c>
      <c r="AQ281" s="198">
        <f t="shared" si="1482"/>
        <v>0</v>
      </c>
      <c r="AR281" s="361"/>
    </row>
    <row r="282" spans="1:44" ht="60" customHeight="1">
      <c r="A282" s="358" t="s">
        <v>460</v>
      </c>
      <c r="B282" s="359" t="s">
        <v>418</v>
      </c>
      <c r="C282" s="360" t="s">
        <v>455</v>
      </c>
      <c r="D282" s="206" t="s">
        <v>41</v>
      </c>
      <c r="E282" s="195">
        <f t="shared" si="1458"/>
        <v>3300</v>
      </c>
      <c r="F282" s="195">
        <f t="shared" si="1459"/>
        <v>0</v>
      </c>
      <c r="G282" s="196">
        <f t="shared" si="1460"/>
        <v>0</v>
      </c>
      <c r="H282" s="195">
        <f>SUM(H283:H286)</f>
        <v>0</v>
      </c>
      <c r="I282" s="195">
        <f>SUM(I283:I286)</f>
        <v>0</v>
      </c>
      <c r="J282" s="196">
        <f>IF(I282,I282/H282*100,0)</f>
        <v>0</v>
      </c>
      <c r="K282" s="195">
        <f t="shared" ref="K282:L282" si="1541">SUM(K283:K286)</f>
        <v>0</v>
      </c>
      <c r="L282" s="195">
        <f t="shared" si="1541"/>
        <v>0</v>
      </c>
      <c r="M282" s="196">
        <f t="shared" si="1462"/>
        <v>0</v>
      </c>
      <c r="N282" s="195">
        <f t="shared" ref="N282:O282" si="1542">SUM(N283:N286)</f>
        <v>0</v>
      </c>
      <c r="O282" s="195">
        <f t="shared" si="1542"/>
        <v>0</v>
      </c>
      <c r="P282" s="196">
        <f t="shared" si="1464"/>
        <v>0</v>
      </c>
      <c r="Q282" s="195">
        <f t="shared" ref="Q282:R282" si="1543">SUM(Q283:Q286)</f>
        <v>0</v>
      </c>
      <c r="R282" s="195">
        <f t="shared" si="1543"/>
        <v>0</v>
      </c>
      <c r="S282" s="196">
        <f t="shared" si="1466"/>
        <v>0</v>
      </c>
      <c r="T282" s="195">
        <f t="shared" ref="T282:U282" si="1544">SUM(T283:T286)</f>
        <v>0</v>
      </c>
      <c r="U282" s="195">
        <f t="shared" si="1544"/>
        <v>0</v>
      </c>
      <c r="V282" s="196">
        <f t="shared" si="1468"/>
        <v>0</v>
      </c>
      <c r="W282" s="195">
        <f t="shared" ref="W282:X282" si="1545">SUM(W283:W286)</f>
        <v>0</v>
      </c>
      <c r="X282" s="195">
        <f t="shared" si="1545"/>
        <v>0</v>
      </c>
      <c r="Y282" s="196">
        <f t="shared" si="1470"/>
        <v>0</v>
      </c>
      <c r="Z282" s="195">
        <f t="shared" ref="Z282:AA282" si="1546">SUM(Z283:Z286)</f>
        <v>0</v>
      </c>
      <c r="AA282" s="195">
        <f t="shared" si="1546"/>
        <v>0</v>
      </c>
      <c r="AB282" s="196">
        <f t="shared" si="1472"/>
        <v>0</v>
      </c>
      <c r="AC282" s="195">
        <f t="shared" ref="AC282:AD282" si="1547">SUM(AC283:AC286)</f>
        <v>0</v>
      </c>
      <c r="AD282" s="195">
        <f t="shared" si="1547"/>
        <v>0</v>
      </c>
      <c r="AE282" s="196">
        <f t="shared" si="1474"/>
        <v>0</v>
      </c>
      <c r="AF282" s="195">
        <f t="shared" ref="AF282:AG282" si="1548">SUM(AF283:AF286)</f>
        <v>0</v>
      </c>
      <c r="AG282" s="195">
        <f t="shared" si="1548"/>
        <v>0</v>
      </c>
      <c r="AH282" s="196">
        <f t="shared" si="1476"/>
        <v>0</v>
      </c>
      <c r="AI282" s="195">
        <f t="shared" ref="AI282:AJ282" si="1549">SUM(AI283:AI286)</f>
        <v>3300</v>
      </c>
      <c r="AJ282" s="195">
        <f t="shared" si="1549"/>
        <v>0</v>
      </c>
      <c r="AK282" s="196">
        <f t="shared" si="1478"/>
        <v>0</v>
      </c>
      <c r="AL282" s="195">
        <f t="shared" ref="AL282:AM282" si="1550">SUM(AL283:AL286)</f>
        <v>0</v>
      </c>
      <c r="AM282" s="195">
        <f t="shared" si="1550"/>
        <v>0</v>
      </c>
      <c r="AN282" s="196">
        <f t="shared" si="1480"/>
        <v>0</v>
      </c>
      <c r="AO282" s="195">
        <f t="shared" ref="AO282:AP282" si="1551">SUM(AO283:AO286)</f>
        <v>0</v>
      </c>
      <c r="AP282" s="195">
        <f t="shared" si="1551"/>
        <v>0</v>
      </c>
      <c r="AQ282" s="196">
        <f t="shared" si="1482"/>
        <v>0</v>
      </c>
      <c r="AR282" s="361"/>
    </row>
    <row r="283" spans="1:44" ht="60" customHeight="1">
      <c r="A283" s="358"/>
      <c r="B283" s="359"/>
      <c r="C283" s="360"/>
      <c r="D283" s="203" t="s">
        <v>37</v>
      </c>
      <c r="E283" s="197">
        <f t="shared" si="1458"/>
        <v>0</v>
      </c>
      <c r="F283" s="197">
        <f t="shared" si="1459"/>
        <v>0</v>
      </c>
      <c r="G283" s="198">
        <f t="shared" si="1460"/>
        <v>0</v>
      </c>
      <c r="H283" s="197"/>
      <c r="I283" s="197"/>
      <c r="J283" s="198">
        <f t="shared" ref="J283:J286" si="1552">IF(I283,I283/H283*100,0)</f>
        <v>0</v>
      </c>
      <c r="K283" s="197"/>
      <c r="L283" s="197"/>
      <c r="M283" s="198">
        <f t="shared" si="1462"/>
        <v>0</v>
      </c>
      <c r="N283" s="197"/>
      <c r="O283" s="197"/>
      <c r="P283" s="198">
        <f t="shared" si="1464"/>
        <v>0</v>
      </c>
      <c r="Q283" s="197"/>
      <c r="R283" s="197"/>
      <c r="S283" s="198">
        <f t="shared" si="1466"/>
        <v>0</v>
      </c>
      <c r="T283" s="197"/>
      <c r="U283" s="197"/>
      <c r="V283" s="198">
        <f t="shared" si="1468"/>
        <v>0</v>
      </c>
      <c r="W283" s="197"/>
      <c r="X283" s="197"/>
      <c r="Y283" s="198">
        <f t="shared" si="1470"/>
        <v>0</v>
      </c>
      <c r="Z283" s="197"/>
      <c r="AA283" s="197"/>
      <c r="AB283" s="198">
        <f t="shared" si="1472"/>
        <v>0</v>
      </c>
      <c r="AC283" s="197"/>
      <c r="AD283" s="197"/>
      <c r="AE283" s="198">
        <f t="shared" si="1474"/>
        <v>0</v>
      </c>
      <c r="AF283" s="197"/>
      <c r="AG283" s="197"/>
      <c r="AH283" s="198">
        <f t="shared" si="1476"/>
        <v>0</v>
      </c>
      <c r="AI283" s="197"/>
      <c r="AJ283" s="197"/>
      <c r="AK283" s="198">
        <f t="shared" si="1478"/>
        <v>0</v>
      </c>
      <c r="AL283" s="197"/>
      <c r="AM283" s="197"/>
      <c r="AN283" s="198">
        <f t="shared" si="1480"/>
        <v>0</v>
      </c>
      <c r="AO283" s="197"/>
      <c r="AP283" s="197"/>
      <c r="AQ283" s="198">
        <f t="shared" si="1482"/>
        <v>0</v>
      </c>
      <c r="AR283" s="361"/>
    </row>
    <row r="284" spans="1:44" ht="60" customHeight="1">
      <c r="A284" s="358"/>
      <c r="B284" s="359"/>
      <c r="C284" s="360"/>
      <c r="D284" s="203" t="s">
        <v>2</v>
      </c>
      <c r="E284" s="197">
        <f t="shared" si="1458"/>
        <v>0</v>
      </c>
      <c r="F284" s="197">
        <f t="shared" si="1459"/>
        <v>0</v>
      </c>
      <c r="G284" s="198">
        <f t="shared" si="1460"/>
        <v>0</v>
      </c>
      <c r="H284" s="197"/>
      <c r="I284" s="197"/>
      <c r="J284" s="198">
        <f t="shared" si="1552"/>
        <v>0</v>
      </c>
      <c r="K284" s="197"/>
      <c r="L284" s="197"/>
      <c r="M284" s="198">
        <f t="shared" si="1462"/>
        <v>0</v>
      </c>
      <c r="N284" s="197"/>
      <c r="O284" s="197"/>
      <c r="P284" s="198">
        <f t="shared" si="1464"/>
        <v>0</v>
      </c>
      <c r="Q284" s="197"/>
      <c r="R284" s="197"/>
      <c r="S284" s="198">
        <f t="shared" si="1466"/>
        <v>0</v>
      </c>
      <c r="T284" s="197"/>
      <c r="U284" s="197"/>
      <c r="V284" s="198">
        <f t="shared" si="1468"/>
        <v>0</v>
      </c>
      <c r="W284" s="197"/>
      <c r="X284" s="197"/>
      <c r="Y284" s="198">
        <f t="shared" si="1470"/>
        <v>0</v>
      </c>
      <c r="Z284" s="197"/>
      <c r="AA284" s="197"/>
      <c r="AB284" s="198">
        <f t="shared" si="1472"/>
        <v>0</v>
      </c>
      <c r="AC284" s="197"/>
      <c r="AD284" s="197"/>
      <c r="AE284" s="198">
        <f t="shared" si="1474"/>
        <v>0</v>
      </c>
      <c r="AF284" s="197"/>
      <c r="AG284" s="197"/>
      <c r="AH284" s="198">
        <f t="shared" si="1476"/>
        <v>0</v>
      </c>
      <c r="AI284" s="197"/>
      <c r="AJ284" s="197"/>
      <c r="AK284" s="198">
        <f t="shared" si="1478"/>
        <v>0</v>
      </c>
      <c r="AL284" s="197"/>
      <c r="AM284" s="197"/>
      <c r="AN284" s="198">
        <f t="shared" si="1480"/>
        <v>0</v>
      </c>
      <c r="AO284" s="197"/>
      <c r="AP284" s="197"/>
      <c r="AQ284" s="198">
        <f t="shared" si="1482"/>
        <v>0</v>
      </c>
      <c r="AR284" s="361"/>
    </row>
    <row r="285" spans="1:44" ht="60" customHeight="1">
      <c r="A285" s="358"/>
      <c r="B285" s="359"/>
      <c r="C285" s="360"/>
      <c r="D285" s="300" t="s">
        <v>43</v>
      </c>
      <c r="E285" s="197">
        <f t="shared" si="1458"/>
        <v>3300</v>
      </c>
      <c r="F285" s="197">
        <f t="shared" si="1459"/>
        <v>0</v>
      </c>
      <c r="G285" s="198">
        <f t="shared" si="1460"/>
        <v>0</v>
      </c>
      <c r="H285" s="197"/>
      <c r="I285" s="197"/>
      <c r="J285" s="198">
        <f t="shared" si="1552"/>
        <v>0</v>
      </c>
      <c r="K285" s="197"/>
      <c r="L285" s="197"/>
      <c r="M285" s="198">
        <f t="shared" si="1462"/>
        <v>0</v>
      </c>
      <c r="N285" s="197"/>
      <c r="O285" s="197"/>
      <c r="P285" s="198">
        <f t="shared" si="1464"/>
        <v>0</v>
      </c>
      <c r="Q285" s="197"/>
      <c r="R285" s="197"/>
      <c r="S285" s="198">
        <f t="shared" si="1466"/>
        <v>0</v>
      </c>
      <c r="T285" s="197"/>
      <c r="U285" s="197"/>
      <c r="V285" s="198">
        <f t="shared" si="1468"/>
        <v>0</v>
      </c>
      <c r="W285" s="197"/>
      <c r="X285" s="197"/>
      <c r="Y285" s="198">
        <f t="shared" si="1470"/>
        <v>0</v>
      </c>
      <c r="Z285" s="197"/>
      <c r="AA285" s="197"/>
      <c r="AB285" s="198">
        <f t="shared" si="1472"/>
        <v>0</v>
      </c>
      <c r="AC285" s="197"/>
      <c r="AD285" s="197"/>
      <c r="AE285" s="198">
        <f t="shared" si="1474"/>
        <v>0</v>
      </c>
      <c r="AF285" s="197"/>
      <c r="AG285" s="197"/>
      <c r="AH285" s="198">
        <f t="shared" si="1476"/>
        <v>0</v>
      </c>
      <c r="AI285" s="197">
        <v>3300</v>
      </c>
      <c r="AJ285" s="197"/>
      <c r="AK285" s="198">
        <f t="shared" si="1478"/>
        <v>0</v>
      </c>
      <c r="AL285" s="197"/>
      <c r="AM285" s="197"/>
      <c r="AN285" s="198">
        <f t="shared" si="1480"/>
        <v>0</v>
      </c>
      <c r="AO285" s="197"/>
      <c r="AP285" s="197"/>
      <c r="AQ285" s="198">
        <f t="shared" si="1482"/>
        <v>0</v>
      </c>
      <c r="AR285" s="361"/>
    </row>
    <row r="286" spans="1:44" ht="60" customHeight="1">
      <c r="A286" s="358"/>
      <c r="B286" s="359"/>
      <c r="C286" s="360"/>
      <c r="D286" s="203" t="s">
        <v>263</v>
      </c>
      <c r="E286" s="197">
        <f t="shared" si="1458"/>
        <v>0</v>
      </c>
      <c r="F286" s="197">
        <f t="shared" si="1459"/>
        <v>0</v>
      </c>
      <c r="G286" s="198">
        <f t="shared" si="1460"/>
        <v>0</v>
      </c>
      <c r="H286" s="197"/>
      <c r="I286" s="197"/>
      <c r="J286" s="198">
        <f t="shared" si="1552"/>
        <v>0</v>
      </c>
      <c r="K286" s="197"/>
      <c r="L286" s="197"/>
      <c r="M286" s="198">
        <f t="shared" si="1462"/>
        <v>0</v>
      </c>
      <c r="N286" s="197"/>
      <c r="O286" s="197"/>
      <c r="P286" s="198">
        <f t="shared" si="1464"/>
        <v>0</v>
      </c>
      <c r="Q286" s="197"/>
      <c r="R286" s="197"/>
      <c r="S286" s="198">
        <f t="shared" si="1466"/>
        <v>0</v>
      </c>
      <c r="T286" s="197"/>
      <c r="U286" s="197"/>
      <c r="V286" s="198">
        <f t="shared" si="1468"/>
        <v>0</v>
      </c>
      <c r="W286" s="197"/>
      <c r="X286" s="197"/>
      <c r="Y286" s="198">
        <f t="shared" si="1470"/>
        <v>0</v>
      </c>
      <c r="Z286" s="197"/>
      <c r="AA286" s="197"/>
      <c r="AB286" s="198">
        <f t="shared" si="1472"/>
        <v>0</v>
      </c>
      <c r="AC286" s="197"/>
      <c r="AD286" s="197"/>
      <c r="AE286" s="198">
        <f t="shared" si="1474"/>
        <v>0</v>
      </c>
      <c r="AF286" s="197"/>
      <c r="AG286" s="197"/>
      <c r="AH286" s="198">
        <f t="shared" si="1476"/>
        <v>0</v>
      </c>
      <c r="AI286" s="197"/>
      <c r="AJ286" s="197"/>
      <c r="AK286" s="198">
        <f t="shared" si="1478"/>
        <v>0</v>
      </c>
      <c r="AL286" s="197"/>
      <c r="AM286" s="197"/>
      <c r="AN286" s="198">
        <f t="shared" si="1480"/>
        <v>0</v>
      </c>
      <c r="AO286" s="197"/>
      <c r="AP286" s="197"/>
      <c r="AQ286" s="198">
        <f t="shared" si="1482"/>
        <v>0</v>
      </c>
      <c r="AR286" s="361"/>
    </row>
    <row r="287" spans="1:44" ht="60" customHeight="1">
      <c r="A287" s="358" t="s">
        <v>461</v>
      </c>
      <c r="B287" s="359" t="s">
        <v>419</v>
      </c>
      <c r="C287" s="360" t="s">
        <v>455</v>
      </c>
      <c r="D287" s="206" t="s">
        <v>41</v>
      </c>
      <c r="E287" s="195">
        <f t="shared" si="1458"/>
        <v>255.46699999999998</v>
      </c>
      <c r="F287" s="195">
        <f t="shared" si="1459"/>
        <v>248.67698999999999</v>
      </c>
      <c r="G287" s="196">
        <f t="shared" si="1460"/>
        <v>97.342118551515469</v>
      </c>
      <c r="H287" s="195">
        <f>SUM(H288:H291)</f>
        <v>0</v>
      </c>
      <c r="I287" s="195">
        <f>SUM(I288:I291)</f>
        <v>0</v>
      </c>
      <c r="J287" s="196">
        <f>IF(I287,I287/H287*100,0)</f>
        <v>0</v>
      </c>
      <c r="K287" s="195">
        <f t="shared" ref="K287:L287" si="1553">SUM(K288:K291)</f>
        <v>0</v>
      </c>
      <c r="L287" s="195">
        <f t="shared" si="1553"/>
        <v>0</v>
      </c>
      <c r="M287" s="196">
        <f t="shared" si="1462"/>
        <v>0</v>
      </c>
      <c r="N287" s="195">
        <f t="shared" ref="N287:O287" si="1554">SUM(N288:N291)</f>
        <v>0</v>
      </c>
      <c r="O287" s="195">
        <f t="shared" si="1554"/>
        <v>0</v>
      </c>
      <c r="P287" s="196">
        <f t="shared" si="1464"/>
        <v>0</v>
      </c>
      <c r="Q287" s="195">
        <f t="shared" ref="Q287:R287" si="1555">SUM(Q288:Q291)</f>
        <v>0</v>
      </c>
      <c r="R287" s="195">
        <f t="shared" si="1555"/>
        <v>0</v>
      </c>
      <c r="S287" s="196">
        <f t="shared" si="1466"/>
        <v>0</v>
      </c>
      <c r="T287" s="195">
        <f t="shared" ref="T287:U287" si="1556">SUM(T288:T291)</f>
        <v>0</v>
      </c>
      <c r="U287" s="195">
        <f t="shared" si="1556"/>
        <v>0</v>
      </c>
      <c r="V287" s="196">
        <f t="shared" si="1468"/>
        <v>0</v>
      </c>
      <c r="W287" s="195">
        <f t="shared" ref="W287:X287" si="1557">SUM(W288:W291)</f>
        <v>0</v>
      </c>
      <c r="X287" s="195">
        <f t="shared" si="1557"/>
        <v>0</v>
      </c>
      <c r="Y287" s="196">
        <f t="shared" si="1470"/>
        <v>0</v>
      </c>
      <c r="Z287" s="195">
        <f t="shared" ref="Z287:AA287" si="1558">SUM(Z288:Z291)</f>
        <v>0</v>
      </c>
      <c r="AA287" s="195">
        <f t="shared" si="1558"/>
        <v>0</v>
      </c>
      <c r="AB287" s="196">
        <f t="shared" si="1472"/>
        <v>0</v>
      </c>
      <c r="AC287" s="195">
        <f t="shared" ref="AC287:AD287" si="1559">SUM(AC288:AC291)</f>
        <v>111.77236000000001</v>
      </c>
      <c r="AD287" s="195">
        <f t="shared" si="1559"/>
        <v>111.77236000000001</v>
      </c>
      <c r="AE287" s="196">
        <f t="shared" si="1474"/>
        <v>100</v>
      </c>
      <c r="AF287" s="195">
        <f t="shared" ref="AF287:AG287" si="1560">SUM(AF288:AF291)</f>
        <v>143.69463999999999</v>
      </c>
      <c r="AG287" s="195">
        <f t="shared" si="1560"/>
        <v>136.90463</v>
      </c>
      <c r="AH287" s="196">
        <f t="shared" si="1476"/>
        <v>95.274695006021105</v>
      </c>
      <c r="AI287" s="195">
        <f t="shared" ref="AI287:AJ287" si="1561">SUM(AI288:AI291)</f>
        <v>0</v>
      </c>
      <c r="AJ287" s="195">
        <f t="shared" si="1561"/>
        <v>0</v>
      </c>
      <c r="AK287" s="196">
        <f t="shared" si="1478"/>
        <v>0</v>
      </c>
      <c r="AL287" s="195">
        <f t="shared" ref="AL287:AM287" si="1562">SUM(AL288:AL291)</f>
        <v>0</v>
      </c>
      <c r="AM287" s="195">
        <f t="shared" si="1562"/>
        <v>0</v>
      </c>
      <c r="AN287" s="196">
        <f t="shared" si="1480"/>
        <v>0</v>
      </c>
      <c r="AO287" s="195">
        <f t="shared" ref="AO287:AP287" si="1563">SUM(AO288:AO291)</f>
        <v>0</v>
      </c>
      <c r="AP287" s="195">
        <f t="shared" si="1563"/>
        <v>0</v>
      </c>
      <c r="AQ287" s="196">
        <f t="shared" si="1482"/>
        <v>0</v>
      </c>
      <c r="AR287" s="361"/>
    </row>
    <row r="288" spans="1:44" ht="60" customHeight="1">
      <c r="A288" s="358"/>
      <c r="B288" s="359"/>
      <c r="C288" s="360"/>
      <c r="D288" s="203" t="s">
        <v>37</v>
      </c>
      <c r="E288" s="197">
        <f t="shared" si="1458"/>
        <v>0</v>
      </c>
      <c r="F288" s="197">
        <f t="shared" si="1459"/>
        <v>0</v>
      </c>
      <c r="G288" s="198">
        <f t="shared" si="1460"/>
        <v>0</v>
      </c>
      <c r="H288" s="197"/>
      <c r="I288" s="197"/>
      <c r="J288" s="198">
        <f t="shared" ref="J288:J291" si="1564">IF(I288,I288/H288*100,0)</f>
        <v>0</v>
      </c>
      <c r="K288" s="197"/>
      <c r="L288" s="197"/>
      <c r="M288" s="198">
        <f t="shared" si="1462"/>
        <v>0</v>
      </c>
      <c r="N288" s="197"/>
      <c r="O288" s="197"/>
      <c r="P288" s="198">
        <f t="shared" si="1464"/>
        <v>0</v>
      </c>
      <c r="Q288" s="197"/>
      <c r="R288" s="197"/>
      <c r="S288" s="198">
        <f t="shared" si="1466"/>
        <v>0</v>
      </c>
      <c r="T288" s="197"/>
      <c r="U288" s="197"/>
      <c r="V288" s="198">
        <f t="shared" si="1468"/>
        <v>0</v>
      </c>
      <c r="W288" s="197"/>
      <c r="X288" s="197"/>
      <c r="Y288" s="198">
        <f t="shared" si="1470"/>
        <v>0</v>
      </c>
      <c r="Z288" s="197"/>
      <c r="AA288" s="197"/>
      <c r="AB288" s="198">
        <f t="shared" si="1472"/>
        <v>0</v>
      </c>
      <c r="AC288" s="197"/>
      <c r="AD288" s="197"/>
      <c r="AE288" s="198">
        <f t="shared" si="1474"/>
        <v>0</v>
      </c>
      <c r="AF288" s="197"/>
      <c r="AG288" s="197"/>
      <c r="AH288" s="198">
        <f t="shared" si="1476"/>
        <v>0</v>
      </c>
      <c r="AI288" s="197"/>
      <c r="AJ288" s="197"/>
      <c r="AK288" s="198">
        <f t="shared" si="1478"/>
        <v>0</v>
      </c>
      <c r="AL288" s="197"/>
      <c r="AM288" s="197"/>
      <c r="AN288" s="198">
        <f t="shared" si="1480"/>
        <v>0</v>
      </c>
      <c r="AO288" s="197"/>
      <c r="AP288" s="197"/>
      <c r="AQ288" s="198">
        <f t="shared" si="1482"/>
        <v>0</v>
      </c>
      <c r="AR288" s="361"/>
    </row>
    <row r="289" spans="1:44" ht="60" customHeight="1">
      <c r="A289" s="358"/>
      <c r="B289" s="359"/>
      <c r="C289" s="360"/>
      <c r="D289" s="203" t="s">
        <v>2</v>
      </c>
      <c r="E289" s="197">
        <f t="shared" si="1458"/>
        <v>0</v>
      </c>
      <c r="F289" s="197">
        <f t="shared" si="1459"/>
        <v>0</v>
      </c>
      <c r="G289" s="198">
        <f t="shared" si="1460"/>
        <v>0</v>
      </c>
      <c r="H289" s="197"/>
      <c r="I289" s="197"/>
      <c r="J289" s="198">
        <f t="shared" si="1564"/>
        <v>0</v>
      </c>
      <c r="K289" s="197"/>
      <c r="L289" s="197"/>
      <c r="M289" s="198">
        <f t="shared" si="1462"/>
        <v>0</v>
      </c>
      <c r="N289" s="197"/>
      <c r="O289" s="197"/>
      <c r="P289" s="198">
        <f t="shared" si="1464"/>
        <v>0</v>
      </c>
      <c r="Q289" s="197"/>
      <c r="R289" s="197"/>
      <c r="S289" s="198">
        <f t="shared" si="1466"/>
        <v>0</v>
      </c>
      <c r="T289" s="197"/>
      <c r="U289" s="197"/>
      <c r="V289" s="198">
        <f t="shared" si="1468"/>
        <v>0</v>
      </c>
      <c r="W289" s="197"/>
      <c r="X289" s="197"/>
      <c r="Y289" s="198">
        <f t="shared" si="1470"/>
        <v>0</v>
      </c>
      <c r="Z289" s="197"/>
      <c r="AA289" s="197"/>
      <c r="AB289" s="198">
        <f t="shared" si="1472"/>
        <v>0</v>
      </c>
      <c r="AC289" s="197"/>
      <c r="AD289" s="197"/>
      <c r="AE289" s="198">
        <f t="shared" si="1474"/>
        <v>0</v>
      </c>
      <c r="AF289" s="197"/>
      <c r="AG289" s="197"/>
      <c r="AH289" s="198">
        <f t="shared" si="1476"/>
        <v>0</v>
      </c>
      <c r="AI289" s="197"/>
      <c r="AJ289" s="197"/>
      <c r="AK289" s="198">
        <f t="shared" si="1478"/>
        <v>0</v>
      </c>
      <c r="AL289" s="197"/>
      <c r="AM289" s="197"/>
      <c r="AN289" s="198">
        <f t="shared" si="1480"/>
        <v>0</v>
      </c>
      <c r="AO289" s="197"/>
      <c r="AP289" s="197"/>
      <c r="AQ289" s="198">
        <f t="shared" si="1482"/>
        <v>0</v>
      </c>
      <c r="AR289" s="361"/>
    </row>
    <row r="290" spans="1:44" ht="60" customHeight="1">
      <c r="A290" s="358"/>
      <c r="B290" s="359"/>
      <c r="C290" s="360"/>
      <c r="D290" s="300" t="s">
        <v>43</v>
      </c>
      <c r="E290" s="197">
        <f t="shared" si="1458"/>
        <v>255.46699999999998</v>
      </c>
      <c r="F290" s="197">
        <f t="shared" si="1459"/>
        <v>248.67698999999999</v>
      </c>
      <c r="G290" s="198">
        <f t="shared" si="1460"/>
        <v>97.342118551515469</v>
      </c>
      <c r="H290" s="197"/>
      <c r="I290" s="197"/>
      <c r="J290" s="198">
        <f t="shared" si="1564"/>
        <v>0</v>
      </c>
      <c r="K290" s="197"/>
      <c r="L290" s="197"/>
      <c r="M290" s="198">
        <f t="shared" si="1462"/>
        <v>0</v>
      </c>
      <c r="N290" s="197"/>
      <c r="O290" s="197"/>
      <c r="P290" s="198">
        <f t="shared" si="1464"/>
        <v>0</v>
      </c>
      <c r="Q290" s="197"/>
      <c r="R290" s="197"/>
      <c r="S290" s="198">
        <f t="shared" si="1466"/>
        <v>0</v>
      </c>
      <c r="T290" s="197"/>
      <c r="U290" s="197"/>
      <c r="V290" s="198">
        <f t="shared" si="1468"/>
        <v>0</v>
      </c>
      <c r="W290" s="197"/>
      <c r="X290" s="197"/>
      <c r="Y290" s="198">
        <f t="shared" si="1470"/>
        <v>0</v>
      </c>
      <c r="Z290" s="197"/>
      <c r="AA290" s="197"/>
      <c r="AB290" s="198">
        <f t="shared" si="1472"/>
        <v>0</v>
      </c>
      <c r="AC290" s="197">
        <v>111.77236000000001</v>
      </c>
      <c r="AD290" s="197">
        <v>111.77236000000001</v>
      </c>
      <c r="AE290" s="198">
        <f t="shared" si="1474"/>
        <v>100</v>
      </c>
      <c r="AF290" s="197">
        <f>255.467-111.77236</f>
        <v>143.69463999999999</v>
      </c>
      <c r="AG290" s="197">
        <v>136.90463</v>
      </c>
      <c r="AH290" s="198">
        <f t="shared" si="1476"/>
        <v>95.274695006021105</v>
      </c>
      <c r="AI290" s="197"/>
      <c r="AJ290" s="197"/>
      <c r="AK290" s="198">
        <f t="shared" si="1478"/>
        <v>0</v>
      </c>
      <c r="AL290" s="197"/>
      <c r="AM290" s="197"/>
      <c r="AN290" s="198">
        <f t="shared" si="1480"/>
        <v>0</v>
      </c>
      <c r="AO290" s="197"/>
      <c r="AP290" s="197"/>
      <c r="AQ290" s="198">
        <f t="shared" si="1482"/>
        <v>0</v>
      </c>
      <c r="AR290" s="361"/>
    </row>
    <row r="291" spans="1:44" ht="60" customHeight="1">
      <c r="A291" s="358"/>
      <c r="B291" s="359"/>
      <c r="C291" s="360"/>
      <c r="D291" s="203" t="s">
        <v>263</v>
      </c>
      <c r="E291" s="197">
        <f t="shared" si="1458"/>
        <v>0</v>
      </c>
      <c r="F291" s="197">
        <f t="shared" si="1459"/>
        <v>0</v>
      </c>
      <c r="G291" s="198">
        <f t="shared" si="1460"/>
        <v>0</v>
      </c>
      <c r="H291" s="197"/>
      <c r="I291" s="197"/>
      <c r="J291" s="198">
        <f t="shared" si="1564"/>
        <v>0</v>
      </c>
      <c r="K291" s="197"/>
      <c r="L291" s="197"/>
      <c r="M291" s="198">
        <f t="shared" si="1462"/>
        <v>0</v>
      </c>
      <c r="N291" s="197"/>
      <c r="O291" s="197"/>
      <c r="P291" s="198">
        <f t="shared" si="1464"/>
        <v>0</v>
      </c>
      <c r="Q291" s="197"/>
      <c r="R291" s="197"/>
      <c r="S291" s="198">
        <f t="shared" si="1466"/>
        <v>0</v>
      </c>
      <c r="T291" s="197"/>
      <c r="U291" s="197"/>
      <c r="V291" s="198">
        <f t="shared" si="1468"/>
        <v>0</v>
      </c>
      <c r="W291" s="197"/>
      <c r="X291" s="197"/>
      <c r="Y291" s="198">
        <f t="shared" si="1470"/>
        <v>0</v>
      </c>
      <c r="Z291" s="197"/>
      <c r="AA291" s="197"/>
      <c r="AB291" s="198">
        <f t="shared" si="1472"/>
        <v>0</v>
      </c>
      <c r="AC291" s="197"/>
      <c r="AD291" s="197"/>
      <c r="AE291" s="198">
        <f t="shared" si="1474"/>
        <v>0</v>
      </c>
      <c r="AF291" s="197"/>
      <c r="AG291" s="197"/>
      <c r="AH291" s="198">
        <f t="shared" si="1476"/>
        <v>0</v>
      </c>
      <c r="AI291" s="197"/>
      <c r="AJ291" s="197"/>
      <c r="AK291" s="198">
        <f t="shared" si="1478"/>
        <v>0</v>
      </c>
      <c r="AL291" s="197"/>
      <c r="AM291" s="197"/>
      <c r="AN291" s="198">
        <f t="shared" si="1480"/>
        <v>0</v>
      </c>
      <c r="AO291" s="197"/>
      <c r="AP291" s="197"/>
      <c r="AQ291" s="198">
        <f t="shared" si="1482"/>
        <v>0</v>
      </c>
      <c r="AR291" s="361"/>
    </row>
    <row r="292" spans="1:44" s="225" customFormat="1" ht="60" customHeight="1">
      <c r="A292" s="365" t="s">
        <v>421</v>
      </c>
      <c r="B292" s="368" t="s">
        <v>464</v>
      </c>
      <c r="C292" s="371" t="s">
        <v>455</v>
      </c>
      <c r="D292" s="206" t="s">
        <v>41</v>
      </c>
      <c r="E292" s="195">
        <f t="shared" ref="E292:E301" si="1565">H292+K292+N292+Q292+T292+W292+Z292+AC292+AF292+AI292+AL292+AO292</f>
        <v>7052.5050000000001</v>
      </c>
      <c r="F292" s="195">
        <f t="shared" ref="F292:F301" si="1566">I292+L292+O292+R292+U292+X292+AA292+AD292+AG292+AJ292+AM292+AP292</f>
        <v>626.94226000000003</v>
      </c>
      <c r="G292" s="196">
        <f t="shared" ref="G292:G301" si="1567">IF(F292,F292/E292*100,0)</f>
        <v>8.8896393550943955</v>
      </c>
      <c r="H292" s="195">
        <f>SUM(H293:H296)</f>
        <v>0</v>
      </c>
      <c r="I292" s="195">
        <f>SUM(I293:I296)</f>
        <v>0</v>
      </c>
      <c r="J292" s="196">
        <f>IF(I292,I292/H292*100,0)</f>
        <v>0</v>
      </c>
      <c r="K292" s="195">
        <f t="shared" ref="K292:L292" si="1568">SUM(K293:K296)</f>
        <v>0</v>
      </c>
      <c r="L292" s="195">
        <f t="shared" si="1568"/>
        <v>0</v>
      </c>
      <c r="M292" s="196">
        <f t="shared" ref="M292:M301" si="1569">IF(L292,L292/K292*100,0)</f>
        <v>0</v>
      </c>
      <c r="N292" s="195">
        <f t="shared" ref="N292:O292" si="1570">SUM(N293:N296)</f>
        <v>0</v>
      </c>
      <c r="O292" s="195">
        <f t="shared" si="1570"/>
        <v>0</v>
      </c>
      <c r="P292" s="196">
        <f t="shared" ref="P292:P301" si="1571">IF(O292,O292/N292*100,0)</f>
        <v>0</v>
      </c>
      <c r="Q292" s="195">
        <f t="shared" ref="Q292:R292" si="1572">SUM(Q293:Q296)</f>
        <v>0</v>
      </c>
      <c r="R292" s="195">
        <f t="shared" si="1572"/>
        <v>0</v>
      </c>
      <c r="S292" s="196">
        <f t="shared" ref="S292:S301" si="1573">IF(R292,R292/Q292*100,0)</f>
        <v>0</v>
      </c>
      <c r="T292" s="195">
        <f t="shared" ref="T292:U292" si="1574">SUM(T293:T296)</f>
        <v>0</v>
      </c>
      <c r="U292" s="195">
        <f t="shared" si="1574"/>
        <v>0</v>
      </c>
      <c r="V292" s="196">
        <f t="shared" ref="V292:V301" si="1575">IF(U292,U292/T292*100,0)</f>
        <v>0</v>
      </c>
      <c r="W292" s="195">
        <f t="shared" ref="W292:X292" si="1576">SUM(W293:W296)</f>
        <v>0</v>
      </c>
      <c r="X292" s="195">
        <f t="shared" si="1576"/>
        <v>0</v>
      </c>
      <c r="Y292" s="196">
        <f t="shared" ref="Y292:Y301" si="1577">IF(X292,X292/W292*100,0)</f>
        <v>0</v>
      </c>
      <c r="Z292" s="195">
        <f t="shared" ref="Z292:AA292" si="1578">SUM(Z293:Z296)</f>
        <v>0</v>
      </c>
      <c r="AA292" s="195">
        <f t="shared" si="1578"/>
        <v>0</v>
      </c>
      <c r="AB292" s="196">
        <f t="shared" ref="AB292:AB301" si="1579">IF(AA292,AA292/Z292*100,0)</f>
        <v>0</v>
      </c>
      <c r="AC292" s="195">
        <f t="shared" ref="AC292:AD292" si="1580">SUM(AC293:AC296)</f>
        <v>0</v>
      </c>
      <c r="AD292" s="195">
        <f t="shared" si="1580"/>
        <v>0</v>
      </c>
      <c r="AE292" s="196">
        <f t="shared" ref="AE292:AE301" si="1581">IF(AD292,AD292/AC292*100,0)</f>
        <v>0</v>
      </c>
      <c r="AF292" s="195">
        <f t="shared" ref="AF292:AG292" si="1582">SUM(AF293:AF296)</f>
        <v>626.94226000000003</v>
      </c>
      <c r="AG292" s="195">
        <f t="shared" si="1582"/>
        <v>626.94226000000003</v>
      </c>
      <c r="AH292" s="196">
        <f t="shared" ref="AH292:AH301" si="1583">IF(AG292,AG292/AF292*100,0)</f>
        <v>100</v>
      </c>
      <c r="AI292" s="195">
        <f t="shared" ref="AI292:AJ292" si="1584">SUM(AI293:AI296)</f>
        <v>0</v>
      </c>
      <c r="AJ292" s="195">
        <f t="shared" si="1584"/>
        <v>0</v>
      </c>
      <c r="AK292" s="196">
        <f t="shared" ref="AK292:AK301" si="1585">IF(AJ292,AJ292/AI292*100,0)</f>
        <v>0</v>
      </c>
      <c r="AL292" s="195">
        <f t="shared" ref="AL292:AM292" si="1586">SUM(AL293:AL296)</f>
        <v>0</v>
      </c>
      <c r="AM292" s="195">
        <f t="shared" si="1586"/>
        <v>0</v>
      </c>
      <c r="AN292" s="196">
        <f t="shared" ref="AN292:AN301" si="1587">IF(AM292,AM292/AL292*100,0)</f>
        <v>0</v>
      </c>
      <c r="AO292" s="195">
        <f t="shared" ref="AO292:AP292" si="1588">SUM(AO293:AO296)</f>
        <v>6425.5627400000003</v>
      </c>
      <c r="AP292" s="195">
        <f t="shared" si="1588"/>
        <v>0</v>
      </c>
      <c r="AQ292" s="196">
        <f t="shared" ref="AQ292:AQ301" si="1589">IF(AP292,AP292/AO292*100,0)</f>
        <v>0</v>
      </c>
      <c r="AR292" s="362"/>
    </row>
    <row r="293" spans="1:44" s="225" customFormat="1" ht="60" customHeight="1">
      <c r="A293" s="366"/>
      <c r="B293" s="369"/>
      <c r="C293" s="372"/>
      <c r="D293" s="203" t="s">
        <v>37</v>
      </c>
      <c r="E293" s="197">
        <f t="shared" si="1565"/>
        <v>0</v>
      </c>
      <c r="F293" s="197">
        <f t="shared" si="1566"/>
        <v>0</v>
      </c>
      <c r="G293" s="198">
        <f t="shared" si="1567"/>
        <v>0</v>
      </c>
      <c r="H293" s="197"/>
      <c r="I293" s="197"/>
      <c r="J293" s="198">
        <f t="shared" ref="J293:J296" si="1590">IF(I293,I293/H293*100,0)</f>
        <v>0</v>
      </c>
      <c r="K293" s="197"/>
      <c r="L293" s="197"/>
      <c r="M293" s="198">
        <f t="shared" si="1569"/>
        <v>0</v>
      </c>
      <c r="N293" s="197"/>
      <c r="O293" s="197"/>
      <c r="P293" s="198">
        <f t="shared" si="1571"/>
        <v>0</v>
      </c>
      <c r="Q293" s="197"/>
      <c r="R293" s="197"/>
      <c r="S293" s="198">
        <f t="shared" si="1573"/>
        <v>0</v>
      </c>
      <c r="T293" s="197"/>
      <c r="U293" s="197"/>
      <c r="V293" s="198">
        <f t="shared" si="1575"/>
        <v>0</v>
      </c>
      <c r="W293" s="197"/>
      <c r="X293" s="197"/>
      <c r="Y293" s="198">
        <f t="shared" si="1577"/>
        <v>0</v>
      </c>
      <c r="Z293" s="197"/>
      <c r="AA293" s="197"/>
      <c r="AB293" s="198">
        <f t="shared" si="1579"/>
        <v>0</v>
      </c>
      <c r="AC293" s="197"/>
      <c r="AD293" s="197"/>
      <c r="AE293" s="198">
        <f t="shared" si="1581"/>
        <v>0</v>
      </c>
      <c r="AF293" s="197"/>
      <c r="AG293" s="197"/>
      <c r="AH293" s="198">
        <f t="shared" si="1583"/>
        <v>0</v>
      </c>
      <c r="AI293" s="197"/>
      <c r="AJ293" s="197"/>
      <c r="AK293" s="198">
        <f t="shared" si="1585"/>
        <v>0</v>
      </c>
      <c r="AL293" s="197"/>
      <c r="AM293" s="197"/>
      <c r="AN293" s="198">
        <f t="shared" si="1587"/>
        <v>0</v>
      </c>
      <c r="AO293" s="197"/>
      <c r="AP293" s="197"/>
      <c r="AQ293" s="198">
        <f t="shared" si="1589"/>
        <v>0</v>
      </c>
      <c r="AR293" s="363"/>
    </row>
    <row r="294" spans="1:44" s="225" customFormat="1" ht="60" customHeight="1">
      <c r="A294" s="366"/>
      <c r="B294" s="369"/>
      <c r="C294" s="372"/>
      <c r="D294" s="203" t="s">
        <v>2</v>
      </c>
      <c r="E294" s="197">
        <f t="shared" si="1565"/>
        <v>0</v>
      </c>
      <c r="F294" s="197">
        <f t="shared" si="1566"/>
        <v>0</v>
      </c>
      <c r="G294" s="198">
        <f t="shared" si="1567"/>
        <v>0</v>
      </c>
      <c r="H294" s="197"/>
      <c r="I294" s="197"/>
      <c r="J294" s="198">
        <f t="shared" si="1590"/>
        <v>0</v>
      </c>
      <c r="K294" s="197"/>
      <c r="L294" s="197"/>
      <c r="M294" s="198">
        <f t="shared" si="1569"/>
        <v>0</v>
      </c>
      <c r="N294" s="197"/>
      <c r="O294" s="197"/>
      <c r="P294" s="198">
        <f t="shared" si="1571"/>
        <v>0</v>
      </c>
      <c r="Q294" s="197"/>
      <c r="R294" s="197"/>
      <c r="S294" s="198">
        <f t="shared" si="1573"/>
        <v>0</v>
      </c>
      <c r="T294" s="197"/>
      <c r="U294" s="197"/>
      <c r="V294" s="198">
        <f t="shared" si="1575"/>
        <v>0</v>
      </c>
      <c r="W294" s="197"/>
      <c r="X294" s="197"/>
      <c r="Y294" s="198">
        <f t="shared" si="1577"/>
        <v>0</v>
      </c>
      <c r="Z294" s="197"/>
      <c r="AA294" s="197"/>
      <c r="AB294" s="198">
        <f t="shared" si="1579"/>
        <v>0</v>
      </c>
      <c r="AC294" s="197"/>
      <c r="AD294" s="197"/>
      <c r="AE294" s="198">
        <f t="shared" si="1581"/>
        <v>0</v>
      </c>
      <c r="AF294" s="197"/>
      <c r="AG294" s="197"/>
      <c r="AH294" s="198">
        <f t="shared" si="1583"/>
        <v>0</v>
      </c>
      <c r="AI294" s="197"/>
      <c r="AJ294" s="197"/>
      <c r="AK294" s="198">
        <f t="shared" si="1585"/>
        <v>0</v>
      </c>
      <c r="AL294" s="197"/>
      <c r="AM294" s="197"/>
      <c r="AN294" s="198">
        <f t="shared" si="1587"/>
        <v>0</v>
      </c>
      <c r="AO294" s="197"/>
      <c r="AP294" s="197"/>
      <c r="AQ294" s="198">
        <f t="shared" si="1589"/>
        <v>0</v>
      </c>
      <c r="AR294" s="363"/>
    </row>
    <row r="295" spans="1:44" s="225" customFormat="1" ht="60" customHeight="1">
      <c r="A295" s="366"/>
      <c r="B295" s="369"/>
      <c r="C295" s="372"/>
      <c r="D295" s="300" t="s">
        <v>43</v>
      </c>
      <c r="E295" s="197">
        <f t="shared" si="1565"/>
        <v>7052.5050000000001</v>
      </c>
      <c r="F295" s="197">
        <f t="shared" si="1566"/>
        <v>626.94226000000003</v>
      </c>
      <c r="G295" s="198">
        <f t="shared" si="1567"/>
        <v>8.8896393550943955</v>
      </c>
      <c r="H295" s="197"/>
      <c r="I295" s="197"/>
      <c r="J295" s="198">
        <f t="shared" si="1590"/>
        <v>0</v>
      </c>
      <c r="K295" s="197"/>
      <c r="L295" s="197"/>
      <c r="M295" s="198">
        <f t="shared" si="1569"/>
        <v>0</v>
      </c>
      <c r="N295" s="197"/>
      <c r="O295" s="197"/>
      <c r="P295" s="198">
        <f t="shared" si="1571"/>
        <v>0</v>
      </c>
      <c r="Q295" s="197"/>
      <c r="R295" s="197"/>
      <c r="S295" s="198">
        <f t="shared" si="1573"/>
        <v>0</v>
      </c>
      <c r="T295" s="197"/>
      <c r="U295" s="197"/>
      <c r="V295" s="198">
        <f t="shared" si="1575"/>
        <v>0</v>
      </c>
      <c r="W295" s="197"/>
      <c r="X295" s="197"/>
      <c r="Y295" s="198">
        <f t="shared" si="1577"/>
        <v>0</v>
      </c>
      <c r="Z295" s="197"/>
      <c r="AA295" s="197"/>
      <c r="AB295" s="198">
        <f t="shared" si="1579"/>
        <v>0</v>
      </c>
      <c r="AC295" s="197"/>
      <c r="AD295" s="197"/>
      <c r="AE295" s="198">
        <f t="shared" si="1581"/>
        <v>0</v>
      </c>
      <c r="AF295" s="197">
        <v>626.94226000000003</v>
      </c>
      <c r="AG295" s="197">
        <v>626.94226000000003</v>
      </c>
      <c r="AH295" s="198">
        <f t="shared" si="1583"/>
        <v>100</v>
      </c>
      <c r="AI295" s="197"/>
      <c r="AJ295" s="197"/>
      <c r="AK295" s="198">
        <f t="shared" si="1585"/>
        <v>0</v>
      </c>
      <c r="AL295" s="197"/>
      <c r="AM295" s="197"/>
      <c r="AN295" s="198">
        <f t="shared" si="1587"/>
        <v>0</v>
      </c>
      <c r="AO295" s="197">
        <f>7052.505-626.94226</f>
        <v>6425.5627400000003</v>
      </c>
      <c r="AP295" s="197"/>
      <c r="AQ295" s="198">
        <f t="shared" si="1589"/>
        <v>0</v>
      </c>
      <c r="AR295" s="363"/>
    </row>
    <row r="296" spans="1:44" s="225" customFormat="1" ht="60" customHeight="1">
      <c r="A296" s="367"/>
      <c r="B296" s="370"/>
      <c r="C296" s="373"/>
      <c r="D296" s="203" t="s">
        <v>263</v>
      </c>
      <c r="E296" s="197">
        <f t="shared" si="1565"/>
        <v>0</v>
      </c>
      <c r="F296" s="197">
        <f t="shared" si="1566"/>
        <v>0</v>
      </c>
      <c r="G296" s="198">
        <f t="shared" si="1567"/>
        <v>0</v>
      </c>
      <c r="H296" s="197"/>
      <c r="I296" s="197"/>
      <c r="J296" s="198">
        <f t="shared" si="1590"/>
        <v>0</v>
      </c>
      <c r="K296" s="197"/>
      <c r="L296" s="197"/>
      <c r="M296" s="198">
        <f t="shared" si="1569"/>
        <v>0</v>
      </c>
      <c r="N296" s="197"/>
      <c r="O296" s="197"/>
      <c r="P296" s="198">
        <f t="shared" si="1571"/>
        <v>0</v>
      </c>
      <c r="Q296" s="197"/>
      <c r="R296" s="197"/>
      <c r="S296" s="198">
        <f t="shared" si="1573"/>
        <v>0</v>
      </c>
      <c r="T296" s="197"/>
      <c r="U296" s="197"/>
      <c r="V296" s="198">
        <f t="shared" si="1575"/>
        <v>0</v>
      </c>
      <c r="W296" s="197"/>
      <c r="X296" s="197"/>
      <c r="Y296" s="198">
        <f t="shared" si="1577"/>
        <v>0</v>
      </c>
      <c r="Z296" s="197"/>
      <c r="AA296" s="197"/>
      <c r="AB296" s="198">
        <f t="shared" si="1579"/>
        <v>0</v>
      </c>
      <c r="AC296" s="197"/>
      <c r="AD296" s="197"/>
      <c r="AE296" s="198">
        <f t="shared" si="1581"/>
        <v>0</v>
      </c>
      <c r="AF296" s="197"/>
      <c r="AG296" s="197"/>
      <c r="AH296" s="198">
        <f t="shared" si="1583"/>
        <v>0</v>
      </c>
      <c r="AI296" s="197"/>
      <c r="AJ296" s="197"/>
      <c r="AK296" s="198">
        <f t="shared" si="1585"/>
        <v>0</v>
      </c>
      <c r="AL296" s="197"/>
      <c r="AM296" s="197"/>
      <c r="AN296" s="198">
        <f t="shared" si="1587"/>
        <v>0</v>
      </c>
      <c r="AO296" s="197"/>
      <c r="AP296" s="197"/>
      <c r="AQ296" s="198">
        <f t="shared" si="1589"/>
        <v>0</v>
      </c>
      <c r="AR296" s="364"/>
    </row>
    <row r="297" spans="1:44" s="225" customFormat="1" ht="60" customHeight="1">
      <c r="A297" s="365" t="s">
        <v>462</v>
      </c>
      <c r="B297" s="368" t="s">
        <v>465</v>
      </c>
      <c r="C297" s="371" t="s">
        <v>455</v>
      </c>
      <c r="D297" s="206" t="s">
        <v>41</v>
      </c>
      <c r="E297" s="195">
        <f t="shared" si="1565"/>
        <v>227.90199999999999</v>
      </c>
      <c r="F297" s="195">
        <f t="shared" si="1566"/>
        <v>0</v>
      </c>
      <c r="G297" s="196">
        <f t="shared" si="1567"/>
        <v>0</v>
      </c>
      <c r="H297" s="195">
        <f>SUM(H298:H301)</f>
        <v>0</v>
      </c>
      <c r="I297" s="195">
        <f>SUM(I298:I301)</f>
        <v>0</v>
      </c>
      <c r="J297" s="196">
        <f>IF(I297,I297/H297*100,0)</f>
        <v>0</v>
      </c>
      <c r="K297" s="195">
        <f t="shared" ref="K297:L297" si="1591">SUM(K298:K301)</f>
        <v>0</v>
      </c>
      <c r="L297" s="195">
        <f t="shared" si="1591"/>
        <v>0</v>
      </c>
      <c r="M297" s="196">
        <f t="shared" si="1569"/>
        <v>0</v>
      </c>
      <c r="N297" s="195">
        <f t="shared" ref="N297:O297" si="1592">SUM(N298:N301)</f>
        <v>0</v>
      </c>
      <c r="O297" s="195">
        <f t="shared" si="1592"/>
        <v>0</v>
      </c>
      <c r="P297" s="196">
        <f t="shared" si="1571"/>
        <v>0</v>
      </c>
      <c r="Q297" s="195">
        <f t="shared" ref="Q297:R297" si="1593">SUM(Q298:Q301)</f>
        <v>0</v>
      </c>
      <c r="R297" s="195">
        <f t="shared" si="1593"/>
        <v>0</v>
      </c>
      <c r="S297" s="196">
        <f t="shared" si="1573"/>
        <v>0</v>
      </c>
      <c r="T297" s="195">
        <f t="shared" ref="T297:U297" si="1594">SUM(T298:T301)</f>
        <v>0</v>
      </c>
      <c r="U297" s="195">
        <f t="shared" si="1594"/>
        <v>0</v>
      </c>
      <c r="V297" s="196">
        <f t="shared" si="1575"/>
        <v>0</v>
      </c>
      <c r="W297" s="195">
        <f t="shared" ref="W297:X297" si="1595">SUM(W298:W301)</f>
        <v>0</v>
      </c>
      <c r="X297" s="195">
        <f t="shared" si="1595"/>
        <v>0</v>
      </c>
      <c r="Y297" s="196">
        <f t="shared" si="1577"/>
        <v>0</v>
      </c>
      <c r="Z297" s="195">
        <f t="shared" ref="Z297:AA297" si="1596">SUM(Z298:Z301)</f>
        <v>0</v>
      </c>
      <c r="AA297" s="195">
        <f t="shared" si="1596"/>
        <v>0</v>
      </c>
      <c r="AB297" s="196">
        <f t="shared" si="1579"/>
        <v>0</v>
      </c>
      <c r="AC297" s="195">
        <f t="shared" ref="AC297:AD297" si="1597">SUM(AC298:AC301)</f>
        <v>0</v>
      </c>
      <c r="AD297" s="195">
        <f t="shared" si="1597"/>
        <v>0</v>
      </c>
      <c r="AE297" s="196">
        <f t="shared" si="1581"/>
        <v>0</v>
      </c>
      <c r="AF297" s="195">
        <f t="shared" ref="AF297:AG297" si="1598">SUM(AF298:AF301)</f>
        <v>0</v>
      </c>
      <c r="AG297" s="195">
        <f t="shared" si="1598"/>
        <v>0</v>
      </c>
      <c r="AH297" s="196">
        <f t="shared" si="1583"/>
        <v>0</v>
      </c>
      <c r="AI297" s="195">
        <f t="shared" ref="AI297:AJ297" si="1599">SUM(AI298:AI301)</f>
        <v>0</v>
      </c>
      <c r="AJ297" s="195">
        <f t="shared" si="1599"/>
        <v>0</v>
      </c>
      <c r="AK297" s="196">
        <f t="shared" si="1585"/>
        <v>0</v>
      </c>
      <c r="AL297" s="195">
        <f t="shared" ref="AL297:AM297" si="1600">SUM(AL298:AL301)</f>
        <v>0</v>
      </c>
      <c r="AM297" s="195">
        <f t="shared" si="1600"/>
        <v>0</v>
      </c>
      <c r="AN297" s="196">
        <f t="shared" si="1587"/>
        <v>0</v>
      </c>
      <c r="AO297" s="195">
        <f t="shared" ref="AO297:AP297" si="1601">SUM(AO298:AO301)</f>
        <v>227.90199999999999</v>
      </c>
      <c r="AP297" s="195">
        <f t="shared" si="1601"/>
        <v>0</v>
      </c>
      <c r="AQ297" s="196">
        <f t="shared" si="1589"/>
        <v>0</v>
      </c>
      <c r="AR297" s="362"/>
    </row>
    <row r="298" spans="1:44" s="225" customFormat="1" ht="60" customHeight="1">
      <c r="A298" s="366"/>
      <c r="B298" s="369"/>
      <c r="C298" s="372"/>
      <c r="D298" s="203" t="s">
        <v>37</v>
      </c>
      <c r="E298" s="197">
        <f t="shared" si="1565"/>
        <v>0</v>
      </c>
      <c r="F298" s="197">
        <f t="shared" si="1566"/>
        <v>0</v>
      </c>
      <c r="G298" s="198">
        <f t="shared" si="1567"/>
        <v>0</v>
      </c>
      <c r="H298" s="197"/>
      <c r="I298" s="197"/>
      <c r="J298" s="198">
        <f t="shared" ref="J298:J301" si="1602">IF(I298,I298/H298*100,0)</f>
        <v>0</v>
      </c>
      <c r="K298" s="197"/>
      <c r="L298" s="197"/>
      <c r="M298" s="198">
        <f t="shared" si="1569"/>
        <v>0</v>
      </c>
      <c r="N298" s="197"/>
      <c r="O298" s="197"/>
      <c r="P298" s="198">
        <f t="shared" si="1571"/>
        <v>0</v>
      </c>
      <c r="Q298" s="197"/>
      <c r="R298" s="197"/>
      <c r="S298" s="198">
        <f t="shared" si="1573"/>
        <v>0</v>
      </c>
      <c r="T298" s="197"/>
      <c r="U298" s="197"/>
      <c r="V298" s="198">
        <f t="shared" si="1575"/>
        <v>0</v>
      </c>
      <c r="W298" s="197"/>
      <c r="X298" s="197"/>
      <c r="Y298" s="198">
        <f t="shared" si="1577"/>
        <v>0</v>
      </c>
      <c r="Z298" s="197"/>
      <c r="AA298" s="197"/>
      <c r="AB298" s="198">
        <f t="shared" si="1579"/>
        <v>0</v>
      </c>
      <c r="AC298" s="197"/>
      <c r="AD298" s="197"/>
      <c r="AE298" s="198">
        <f t="shared" si="1581"/>
        <v>0</v>
      </c>
      <c r="AF298" s="197"/>
      <c r="AG298" s="197"/>
      <c r="AH298" s="198">
        <f t="shared" si="1583"/>
        <v>0</v>
      </c>
      <c r="AI298" s="197"/>
      <c r="AJ298" s="197"/>
      <c r="AK298" s="198">
        <f t="shared" si="1585"/>
        <v>0</v>
      </c>
      <c r="AL298" s="197"/>
      <c r="AM298" s="197"/>
      <c r="AN298" s="198">
        <f t="shared" si="1587"/>
        <v>0</v>
      </c>
      <c r="AO298" s="197"/>
      <c r="AP298" s="197"/>
      <c r="AQ298" s="198">
        <f t="shared" si="1589"/>
        <v>0</v>
      </c>
      <c r="AR298" s="363"/>
    </row>
    <row r="299" spans="1:44" s="225" customFormat="1" ht="60" customHeight="1">
      <c r="A299" s="366"/>
      <c r="B299" s="369"/>
      <c r="C299" s="372"/>
      <c r="D299" s="203" t="s">
        <v>2</v>
      </c>
      <c r="E299" s="197">
        <f t="shared" si="1565"/>
        <v>0</v>
      </c>
      <c r="F299" s="197">
        <f t="shared" si="1566"/>
        <v>0</v>
      </c>
      <c r="G299" s="198">
        <f t="shared" si="1567"/>
        <v>0</v>
      </c>
      <c r="H299" s="197"/>
      <c r="I299" s="197"/>
      <c r="J299" s="198">
        <f t="shared" si="1602"/>
        <v>0</v>
      </c>
      <c r="K299" s="197"/>
      <c r="L299" s="197"/>
      <c r="M299" s="198">
        <f t="shared" si="1569"/>
        <v>0</v>
      </c>
      <c r="N299" s="197"/>
      <c r="O299" s="197"/>
      <c r="P299" s="198">
        <f t="shared" si="1571"/>
        <v>0</v>
      </c>
      <c r="Q299" s="197"/>
      <c r="R299" s="197"/>
      <c r="S299" s="198">
        <f t="shared" si="1573"/>
        <v>0</v>
      </c>
      <c r="T299" s="197"/>
      <c r="U299" s="197"/>
      <c r="V299" s="198">
        <f t="shared" si="1575"/>
        <v>0</v>
      </c>
      <c r="W299" s="197"/>
      <c r="X299" s="197"/>
      <c r="Y299" s="198">
        <f t="shared" si="1577"/>
        <v>0</v>
      </c>
      <c r="Z299" s="197"/>
      <c r="AA299" s="197"/>
      <c r="AB299" s="198">
        <f t="shared" si="1579"/>
        <v>0</v>
      </c>
      <c r="AC299" s="197"/>
      <c r="AD299" s="197"/>
      <c r="AE299" s="198">
        <f t="shared" si="1581"/>
        <v>0</v>
      </c>
      <c r="AF299" s="197"/>
      <c r="AG299" s="197"/>
      <c r="AH299" s="198">
        <f t="shared" si="1583"/>
        <v>0</v>
      </c>
      <c r="AI299" s="197"/>
      <c r="AJ299" s="197"/>
      <c r="AK299" s="198">
        <f t="shared" si="1585"/>
        <v>0</v>
      </c>
      <c r="AL299" s="197"/>
      <c r="AM299" s="197"/>
      <c r="AN299" s="198">
        <f t="shared" si="1587"/>
        <v>0</v>
      </c>
      <c r="AO299" s="197"/>
      <c r="AP299" s="197"/>
      <c r="AQ299" s="198">
        <f t="shared" si="1589"/>
        <v>0</v>
      </c>
      <c r="AR299" s="363"/>
    </row>
    <row r="300" spans="1:44" s="225" customFormat="1" ht="60" customHeight="1">
      <c r="A300" s="366"/>
      <c r="B300" s="369"/>
      <c r="C300" s="372"/>
      <c r="D300" s="300" t="s">
        <v>43</v>
      </c>
      <c r="E300" s="197">
        <f t="shared" si="1565"/>
        <v>227.90199999999999</v>
      </c>
      <c r="F300" s="197">
        <f t="shared" si="1566"/>
        <v>0</v>
      </c>
      <c r="G300" s="198">
        <f t="shared" si="1567"/>
        <v>0</v>
      </c>
      <c r="H300" s="197"/>
      <c r="I300" s="197"/>
      <c r="J300" s="198">
        <f t="shared" si="1602"/>
        <v>0</v>
      </c>
      <c r="K300" s="197"/>
      <c r="L300" s="197"/>
      <c r="M300" s="198">
        <f t="shared" si="1569"/>
        <v>0</v>
      </c>
      <c r="N300" s="197"/>
      <c r="O300" s="197"/>
      <c r="P300" s="198">
        <f t="shared" si="1571"/>
        <v>0</v>
      </c>
      <c r="Q300" s="197"/>
      <c r="R300" s="197"/>
      <c r="S300" s="198">
        <f t="shared" si="1573"/>
        <v>0</v>
      </c>
      <c r="T300" s="197"/>
      <c r="U300" s="197"/>
      <c r="V300" s="198">
        <f t="shared" si="1575"/>
        <v>0</v>
      </c>
      <c r="W300" s="197"/>
      <c r="X300" s="197"/>
      <c r="Y300" s="198">
        <f t="shared" si="1577"/>
        <v>0</v>
      </c>
      <c r="Z300" s="197"/>
      <c r="AA300" s="197"/>
      <c r="AB300" s="198">
        <f t="shared" si="1579"/>
        <v>0</v>
      </c>
      <c r="AC300" s="197"/>
      <c r="AD300" s="197"/>
      <c r="AE300" s="198">
        <f t="shared" si="1581"/>
        <v>0</v>
      </c>
      <c r="AF300" s="197"/>
      <c r="AG300" s="197"/>
      <c r="AH300" s="198">
        <f t="shared" si="1583"/>
        <v>0</v>
      </c>
      <c r="AI300" s="197"/>
      <c r="AJ300" s="197"/>
      <c r="AK300" s="198">
        <f t="shared" si="1585"/>
        <v>0</v>
      </c>
      <c r="AL300" s="197"/>
      <c r="AM300" s="197"/>
      <c r="AN300" s="198">
        <f t="shared" si="1587"/>
        <v>0</v>
      </c>
      <c r="AO300" s="197">
        <v>227.90199999999999</v>
      </c>
      <c r="AP300" s="197"/>
      <c r="AQ300" s="198">
        <f t="shared" si="1589"/>
        <v>0</v>
      </c>
      <c r="AR300" s="363"/>
    </row>
    <row r="301" spans="1:44" s="225" customFormat="1" ht="60" customHeight="1">
      <c r="A301" s="367"/>
      <c r="B301" s="370"/>
      <c r="C301" s="373"/>
      <c r="D301" s="203" t="s">
        <v>263</v>
      </c>
      <c r="E301" s="197">
        <f t="shared" si="1565"/>
        <v>0</v>
      </c>
      <c r="F301" s="197">
        <f t="shared" si="1566"/>
        <v>0</v>
      </c>
      <c r="G301" s="198">
        <f t="shared" si="1567"/>
        <v>0</v>
      </c>
      <c r="H301" s="197"/>
      <c r="I301" s="197"/>
      <c r="J301" s="198">
        <f t="shared" si="1602"/>
        <v>0</v>
      </c>
      <c r="K301" s="197"/>
      <c r="L301" s="197"/>
      <c r="M301" s="198">
        <f t="shared" si="1569"/>
        <v>0</v>
      </c>
      <c r="N301" s="197"/>
      <c r="O301" s="197"/>
      <c r="P301" s="198">
        <f t="shared" si="1571"/>
        <v>0</v>
      </c>
      <c r="Q301" s="197"/>
      <c r="R301" s="197"/>
      <c r="S301" s="198">
        <f t="shared" si="1573"/>
        <v>0</v>
      </c>
      <c r="T301" s="197"/>
      <c r="U301" s="197"/>
      <c r="V301" s="198">
        <f t="shared" si="1575"/>
        <v>0</v>
      </c>
      <c r="W301" s="197"/>
      <c r="X301" s="197"/>
      <c r="Y301" s="198">
        <f t="shared" si="1577"/>
        <v>0</v>
      </c>
      <c r="Z301" s="197"/>
      <c r="AA301" s="197"/>
      <c r="AB301" s="198">
        <f t="shared" si="1579"/>
        <v>0</v>
      </c>
      <c r="AC301" s="197"/>
      <c r="AD301" s="197"/>
      <c r="AE301" s="198">
        <f t="shared" si="1581"/>
        <v>0</v>
      </c>
      <c r="AF301" s="197"/>
      <c r="AG301" s="197"/>
      <c r="AH301" s="198">
        <f t="shared" si="1583"/>
        <v>0</v>
      </c>
      <c r="AI301" s="197"/>
      <c r="AJ301" s="197"/>
      <c r="AK301" s="198">
        <f t="shared" si="1585"/>
        <v>0</v>
      </c>
      <c r="AL301" s="197"/>
      <c r="AM301" s="197"/>
      <c r="AN301" s="198">
        <f t="shared" si="1587"/>
        <v>0</v>
      </c>
      <c r="AO301" s="197"/>
      <c r="AP301" s="197"/>
      <c r="AQ301" s="198">
        <f t="shared" si="1589"/>
        <v>0</v>
      </c>
      <c r="AR301" s="364"/>
    </row>
    <row r="302" spans="1:44" s="225" customFormat="1" ht="60" customHeight="1">
      <c r="A302" s="365" t="s">
        <v>463</v>
      </c>
      <c r="B302" s="368" t="s">
        <v>466</v>
      </c>
      <c r="C302" s="371" t="s">
        <v>455</v>
      </c>
      <c r="D302" s="206" t="s">
        <v>41</v>
      </c>
      <c r="E302" s="195">
        <f t="shared" si="1458"/>
        <v>781.19</v>
      </c>
      <c r="F302" s="195">
        <f t="shared" si="1459"/>
        <v>777.19</v>
      </c>
      <c r="G302" s="196">
        <f t="shared" si="1460"/>
        <v>99.487960675379867</v>
      </c>
      <c r="H302" s="195">
        <f>SUM(H303:H306)</f>
        <v>0</v>
      </c>
      <c r="I302" s="195">
        <f>SUM(I303:I306)</f>
        <v>0</v>
      </c>
      <c r="J302" s="196">
        <f>IF(I302,I302/H302*100,0)</f>
        <v>0</v>
      </c>
      <c r="K302" s="195">
        <f t="shared" ref="K302:L302" si="1603">SUM(K303:K306)</f>
        <v>0</v>
      </c>
      <c r="L302" s="195">
        <f t="shared" si="1603"/>
        <v>0</v>
      </c>
      <c r="M302" s="196">
        <f t="shared" si="1462"/>
        <v>0</v>
      </c>
      <c r="N302" s="195">
        <f t="shared" ref="N302:O302" si="1604">SUM(N303:N306)</f>
        <v>0</v>
      </c>
      <c r="O302" s="195">
        <f t="shared" si="1604"/>
        <v>0</v>
      </c>
      <c r="P302" s="196">
        <f t="shared" si="1464"/>
        <v>0</v>
      </c>
      <c r="Q302" s="195">
        <f t="shared" ref="Q302:R302" si="1605">SUM(Q303:Q306)</f>
        <v>0</v>
      </c>
      <c r="R302" s="195">
        <f t="shared" si="1605"/>
        <v>0</v>
      </c>
      <c r="S302" s="196">
        <f t="shared" si="1466"/>
        <v>0</v>
      </c>
      <c r="T302" s="195">
        <f t="shared" ref="T302:U302" si="1606">SUM(T303:T306)</f>
        <v>0</v>
      </c>
      <c r="U302" s="195">
        <f t="shared" si="1606"/>
        <v>0</v>
      </c>
      <c r="V302" s="196">
        <f t="shared" si="1468"/>
        <v>0</v>
      </c>
      <c r="W302" s="195">
        <f t="shared" ref="W302:X302" si="1607">SUM(W303:W306)</f>
        <v>0</v>
      </c>
      <c r="X302" s="195">
        <f t="shared" si="1607"/>
        <v>0</v>
      </c>
      <c r="Y302" s="196">
        <f t="shared" si="1470"/>
        <v>0</v>
      </c>
      <c r="Z302" s="195">
        <f t="shared" ref="Z302:AA302" si="1608">SUM(Z303:Z306)</f>
        <v>0</v>
      </c>
      <c r="AA302" s="195">
        <f t="shared" si="1608"/>
        <v>0</v>
      </c>
      <c r="AB302" s="196">
        <f t="shared" si="1472"/>
        <v>0</v>
      </c>
      <c r="AC302" s="195">
        <f t="shared" ref="AC302:AD302" si="1609">SUM(AC303:AC306)</f>
        <v>0</v>
      </c>
      <c r="AD302" s="195">
        <f t="shared" si="1609"/>
        <v>0</v>
      </c>
      <c r="AE302" s="196">
        <f t="shared" si="1474"/>
        <v>0</v>
      </c>
      <c r="AF302" s="195">
        <f t="shared" ref="AF302:AG302" si="1610">SUM(AF303:AF306)</f>
        <v>777.19</v>
      </c>
      <c r="AG302" s="195">
        <f t="shared" si="1610"/>
        <v>777.19</v>
      </c>
      <c r="AH302" s="196">
        <f t="shared" si="1476"/>
        <v>100</v>
      </c>
      <c r="AI302" s="195">
        <f t="shared" ref="AI302:AJ302" si="1611">SUM(AI303:AI306)</f>
        <v>0</v>
      </c>
      <c r="AJ302" s="195">
        <f t="shared" si="1611"/>
        <v>0</v>
      </c>
      <c r="AK302" s="196">
        <f t="shared" si="1478"/>
        <v>0</v>
      </c>
      <c r="AL302" s="195">
        <f t="shared" ref="AL302:AM302" si="1612">SUM(AL303:AL306)</f>
        <v>0</v>
      </c>
      <c r="AM302" s="195">
        <f t="shared" si="1612"/>
        <v>0</v>
      </c>
      <c r="AN302" s="196">
        <f t="shared" si="1480"/>
        <v>0</v>
      </c>
      <c r="AO302" s="195">
        <f t="shared" ref="AO302:AP302" si="1613">SUM(AO303:AO306)</f>
        <v>4</v>
      </c>
      <c r="AP302" s="195">
        <f t="shared" si="1613"/>
        <v>0</v>
      </c>
      <c r="AQ302" s="196">
        <f t="shared" si="1482"/>
        <v>0</v>
      </c>
      <c r="AR302" s="362"/>
    </row>
    <row r="303" spans="1:44" s="225" customFormat="1" ht="60" customHeight="1">
      <c r="A303" s="366"/>
      <c r="B303" s="369"/>
      <c r="C303" s="372"/>
      <c r="D303" s="203" t="s">
        <v>37</v>
      </c>
      <c r="E303" s="197">
        <f t="shared" si="1458"/>
        <v>0</v>
      </c>
      <c r="F303" s="197">
        <f t="shared" si="1459"/>
        <v>0</v>
      </c>
      <c r="G303" s="198">
        <f t="shared" si="1460"/>
        <v>0</v>
      </c>
      <c r="H303" s="197"/>
      <c r="I303" s="197"/>
      <c r="J303" s="198">
        <f t="shared" ref="J303:J306" si="1614">IF(I303,I303/H303*100,0)</f>
        <v>0</v>
      </c>
      <c r="K303" s="197"/>
      <c r="L303" s="197"/>
      <c r="M303" s="198">
        <f t="shared" si="1462"/>
        <v>0</v>
      </c>
      <c r="N303" s="197"/>
      <c r="O303" s="197"/>
      <c r="P303" s="198">
        <f t="shared" si="1464"/>
        <v>0</v>
      </c>
      <c r="Q303" s="197"/>
      <c r="R303" s="197"/>
      <c r="S303" s="198">
        <f t="shared" si="1466"/>
        <v>0</v>
      </c>
      <c r="T303" s="197"/>
      <c r="U303" s="197"/>
      <c r="V303" s="198">
        <f t="shared" si="1468"/>
        <v>0</v>
      </c>
      <c r="W303" s="197"/>
      <c r="X303" s="197"/>
      <c r="Y303" s="198">
        <f t="shared" si="1470"/>
        <v>0</v>
      </c>
      <c r="Z303" s="197"/>
      <c r="AA303" s="197"/>
      <c r="AB303" s="198">
        <f t="shared" si="1472"/>
        <v>0</v>
      </c>
      <c r="AC303" s="197"/>
      <c r="AD303" s="197"/>
      <c r="AE303" s="198">
        <f t="shared" si="1474"/>
        <v>0</v>
      </c>
      <c r="AF303" s="197"/>
      <c r="AG303" s="197"/>
      <c r="AH303" s="198">
        <f t="shared" si="1476"/>
        <v>0</v>
      </c>
      <c r="AI303" s="197"/>
      <c r="AJ303" s="197"/>
      <c r="AK303" s="198">
        <f t="shared" si="1478"/>
        <v>0</v>
      </c>
      <c r="AL303" s="197"/>
      <c r="AM303" s="197"/>
      <c r="AN303" s="198">
        <f t="shared" si="1480"/>
        <v>0</v>
      </c>
      <c r="AO303" s="197"/>
      <c r="AP303" s="197"/>
      <c r="AQ303" s="198">
        <f t="shared" si="1482"/>
        <v>0</v>
      </c>
      <c r="AR303" s="363"/>
    </row>
    <row r="304" spans="1:44" s="225" customFormat="1" ht="60" customHeight="1">
      <c r="A304" s="366"/>
      <c r="B304" s="369"/>
      <c r="C304" s="372"/>
      <c r="D304" s="203" t="s">
        <v>2</v>
      </c>
      <c r="E304" s="197">
        <f t="shared" si="1458"/>
        <v>0</v>
      </c>
      <c r="F304" s="197">
        <f t="shared" si="1459"/>
        <v>0</v>
      </c>
      <c r="G304" s="198">
        <f t="shared" si="1460"/>
        <v>0</v>
      </c>
      <c r="H304" s="197"/>
      <c r="I304" s="197"/>
      <c r="J304" s="198">
        <f t="shared" si="1614"/>
        <v>0</v>
      </c>
      <c r="K304" s="197"/>
      <c r="L304" s="197"/>
      <c r="M304" s="198">
        <f t="shared" si="1462"/>
        <v>0</v>
      </c>
      <c r="N304" s="197"/>
      <c r="O304" s="197"/>
      <c r="P304" s="198">
        <f t="shared" si="1464"/>
        <v>0</v>
      </c>
      <c r="Q304" s="197"/>
      <c r="R304" s="197"/>
      <c r="S304" s="198">
        <f t="shared" si="1466"/>
        <v>0</v>
      </c>
      <c r="T304" s="197"/>
      <c r="U304" s="197"/>
      <c r="V304" s="198">
        <f t="shared" si="1468"/>
        <v>0</v>
      </c>
      <c r="W304" s="197"/>
      <c r="X304" s="197"/>
      <c r="Y304" s="198">
        <f t="shared" si="1470"/>
        <v>0</v>
      </c>
      <c r="Z304" s="197"/>
      <c r="AA304" s="197"/>
      <c r="AB304" s="198">
        <f t="shared" si="1472"/>
        <v>0</v>
      </c>
      <c r="AC304" s="197"/>
      <c r="AD304" s="197"/>
      <c r="AE304" s="198">
        <f t="shared" si="1474"/>
        <v>0</v>
      </c>
      <c r="AF304" s="197"/>
      <c r="AG304" s="197"/>
      <c r="AH304" s="198">
        <f t="shared" si="1476"/>
        <v>0</v>
      </c>
      <c r="AI304" s="197"/>
      <c r="AJ304" s="197"/>
      <c r="AK304" s="198">
        <f t="shared" si="1478"/>
        <v>0</v>
      </c>
      <c r="AL304" s="197"/>
      <c r="AM304" s="197"/>
      <c r="AN304" s="198">
        <f t="shared" si="1480"/>
        <v>0</v>
      </c>
      <c r="AO304" s="197"/>
      <c r="AP304" s="197"/>
      <c r="AQ304" s="198">
        <f t="shared" si="1482"/>
        <v>0</v>
      </c>
      <c r="AR304" s="363"/>
    </row>
    <row r="305" spans="1:44" s="225" customFormat="1" ht="60" customHeight="1">
      <c r="A305" s="366"/>
      <c r="B305" s="369"/>
      <c r="C305" s="372"/>
      <c r="D305" s="300" t="s">
        <v>43</v>
      </c>
      <c r="E305" s="197">
        <f t="shared" si="1458"/>
        <v>781.19</v>
      </c>
      <c r="F305" s="197">
        <f t="shared" si="1459"/>
        <v>777.19</v>
      </c>
      <c r="G305" s="198">
        <f t="shared" si="1460"/>
        <v>99.487960675379867</v>
      </c>
      <c r="H305" s="197"/>
      <c r="I305" s="197"/>
      <c r="J305" s="198">
        <f t="shared" si="1614"/>
        <v>0</v>
      </c>
      <c r="K305" s="197"/>
      <c r="L305" s="197"/>
      <c r="M305" s="198">
        <f t="shared" si="1462"/>
        <v>0</v>
      </c>
      <c r="N305" s="197"/>
      <c r="O305" s="197"/>
      <c r="P305" s="198">
        <f t="shared" si="1464"/>
        <v>0</v>
      </c>
      <c r="Q305" s="197"/>
      <c r="R305" s="197"/>
      <c r="S305" s="198">
        <f t="shared" si="1466"/>
        <v>0</v>
      </c>
      <c r="T305" s="197"/>
      <c r="U305" s="197"/>
      <c r="V305" s="198">
        <f t="shared" si="1468"/>
        <v>0</v>
      </c>
      <c r="W305" s="197"/>
      <c r="X305" s="197"/>
      <c r="Y305" s="198">
        <f t="shared" si="1470"/>
        <v>0</v>
      </c>
      <c r="Z305" s="197"/>
      <c r="AA305" s="197"/>
      <c r="AB305" s="198">
        <f t="shared" si="1472"/>
        <v>0</v>
      </c>
      <c r="AC305" s="197"/>
      <c r="AD305" s="197"/>
      <c r="AE305" s="198">
        <f t="shared" si="1474"/>
        <v>0</v>
      </c>
      <c r="AF305" s="197">
        <v>777.19</v>
      </c>
      <c r="AG305" s="197">
        <v>777.19</v>
      </c>
      <c r="AH305" s="198">
        <f t="shared" si="1476"/>
        <v>100</v>
      </c>
      <c r="AI305" s="197"/>
      <c r="AJ305" s="197"/>
      <c r="AK305" s="198">
        <f t="shared" si="1478"/>
        <v>0</v>
      </c>
      <c r="AL305" s="197"/>
      <c r="AM305" s="197"/>
      <c r="AN305" s="198">
        <f t="shared" si="1480"/>
        <v>0</v>
      </c>
      <c r="AO305" s="197">
        <f>781.19-777.19</f>
        <v>4</v>
      </c>
      <c r="AP305" s="197"/>
      <c r="AQ305" s="198">
        <f t="shared" si="1482"/>
        <v>0</v>
      </c>
      <c r="AR305" s="363"/>
    </row>
    <row r="306" spans="1:44" s="225" customFormat="1" ht="60" customHeight="1">
      <c r="A306" s="367"/>
      <c r="B306" s="370"/>
      <c r="C306" s="373"/>
      <c r="D306" s="203" t="s">
        <v>263</v>
      </c>
      <c r="E306" s="197">
        <f t="shared" si="1458"/>
        <v>0</v>
      </c>
      <c r="F306" s="197">
        <f t="shared" si="1459"/>
        <v>0</v>
      </c>
      <c r="G306" s="198">
        <f t="shared" si="1460"/>
        <v>0</v>
      </c>
      <c r="H306" s="197"/>
      <c r="I306" s="197"/>
      <c r="J306" s="198">
        <f t="shared" si="1614"/>
        <v>0</v>
      </c>
      <c r="K306" s="197"/>
      <c r="L306" s="197"/>
      <c r="M306" s="198">
        <f t="shared" si="1462"/>
        <v>0</v>
      </c>
      <c r="N306" s="197"/>
      <c r="O306" s="197"/>
      <c r="P306" s="198">
        <f t="shared" si="1464"/>
        <v>0</v>
      </c>
      <c r="Q306" s="197"/>
      <c r="R306" s="197"/>
      <c r="S306" s="198">
        <f t="shared" si="1466"/>
        <v>0</v>
      </c>
      <c r="T306" s="197"/>
      <c r="U306" s="197"/>
      <c r="V306" s="198">
        <f t="shared" si="1468"/>
        <v>0</v>
      </c>
      <c r="W306" s="197"/>
      <c r="X306" s="197"/>
      <c r="Y306" s="198">
        <f t="shared" si="1470"/>
        <v>0</v>
      </c>
      <c r="Z306" s="197"/>
      <c r="AA306" s="197"/>
      <c r="AB306" s="198">
        <f t="shared" si="1472"/>
        <v>0</v>
      </c>
      <c r="AC306" s="197"/>
      <c r="AD306" s="197"/>
      <c r="AE306" s="198">
        <f t="shared" si="1474"/>
        <v>0</v>
      </c>
      <c r="AF306" s="197"/>
      <c r="AG306" s="197"/>
      <c r="AH306" s="198">
        <f t="shared" si="1476"/>
        <v>0</v>
      </c>
      <c r="AI306" s="197"/>
      <c r="AJ306" s="197"/>
      <c r="AK306" s="198">
        <f t="shared" si="1478"/>
        <v>0</v>
      </c>
      <c r="AL306" s="197"/>
      <c r="AM306" s="197"/>
      <c r="AN306" s="198">
        <f t="shared" si="1480"/>
        <v>0</v>
      </c>
      <c r="AO306" s="197"/>
      <c r="AP306" s="197"/>
      <c r="AQ306" s="198">
        <f t="shared" si="1482"/>
        <v>0</v>
      </c>
      <c r="AR306" s="364"/>
    </row>
    <row r="307" spans="1:44" ht="60" customHeight="1">
      <c r="A307" s="358" t="s">
        <v>467</v>
      </c>
      <c r="B307" s="359" t="s">
        <v>420</v>
      </c>
      <c r="C307" s="360" t="s">
        <v>455</v>
      </c>
      <c r="D307" s="206" t="s">
        <v>41</v>
      </c>
      <c r="E307" s="195">
        <f t="shared" si="1392"/>
        <v>6265.3242700000001</v>
      </c>
      <c r="F307" s="195">
        <f t="shared" si="1393"/>
        <v>0</v>
      </c>
      <c r="G307" s="196">
        <f t="shared" si="1394"/>
        <v>0</v>
      </c>
      <c r="H307" s="195">
        <f>SUM(H308:H311)</f>
        <v>0</v>
      </c>
      <c r="I307" s="195">
        <f>SUM(I308:I311)</f>
        <v>0</v>
      </c>
      <c r="J307" s="196">
        <f>IF(I307,I307/H307*100,0)</f>
        <v>0</v>
      </c>
      <c r="K307" s="195">
        <f t="shared" ref="K307:L307" si="1615">SUM(K308:K311)</f>
        <v>0</v>
      </c>
      <c r="L307" s="195">
        <f t="shared" si="1615"/>
        <v>0</v>
      </c>
      <c r="M307" s="196">
        <f t="shared" si="1371"/>
        <v>0</v>
      </c>
      <c r="N307" s="195">
        <f t="shared" ref="N307:O307" si="1616">SUM(N308:N311)</f>
        <v>0</v>
      </c>
      <c r="O307" s="195">
        <f t="shared" si="1616"/>
        <v>0</v>
      </c>
      <c r="P307" s="196">
        <f t="shared" si="1373"/>
        <v>0</v>
      </c>
      <c r="Q307" s="195">
        <f t="shared" ref="Q307:R307" si="1617">SUM(Q308:Q311)</f>
        <v>0</v>
      </c>
      <c r="R307" s="195">
        <f t="shared" si="1617"/>
        <v>0</v>
      </c>
      <c r="S307" s="196">
        <f t="shared" si="1375"/>
        <v>0</v>
      </c>
      <c r="T307" s="195">
        <f t="shared" ref="T307:U307" si="1618">SUM(T308:T311)</f>
        <v>0</v>
      </c>
      <c r="U307" s="195">
        <f t="shared" si="1618"/>
        <v>0</v>
      </c>
      <c r="V307" s="196">
        <f t="shared" si="1377"/>
        <v>0</v>
      </c>
      <c r="W307" s="195">
        <f t="shared" ref="W307:X307" si="1619">SUM(W308:W311)</f>
        <v>0</v>
      </c>
      <c r="X307" s="195">
        <f t="shared" si="1619"/>
        <v>0</v>
      </c>
      <c r="Y307" s="196">
        <f t="shared" si="1379"/>
        <v>0</v>
      </c>
      <c r="Z307" s="195">
        <f t="shared" ref="Z307:AA307" si="1620">SUM(Z308:Z311)</f>
        <v>6265.3242700000001</v>
      </c>
      <c r="AA307" s="195">
        <f t="shared" si="1620"/>
        <v>0</v>
      </c>
      <c r="AB307" s="196">
        <f t="shared" si="1381"/>
        <v>0</v>
      </c>
      <c r="AC307" s="195">
        <f t="shared" ref="AC307:AD307" si="1621">SUM(AC308:AC311)</f>
        <v>0</v>
      </c>
      <c r="AD307" s="195">
        <f t="shared" si="1621"/>
        <v>0</v>
      </c>
      <c r="AE307" s="196">
        <f t="shared" si="1383"/>
        <v>0</v>
      </c>
      <c r="AF307" s="195">
        <f t="shared" ref="AF307:AG307" si="1622">SUM(AF308:AF311)</f>
        <v>0</v>
      </c>
      <c r="AG307" s="195">
        <f t="shared" si="1622"/>
        <v>0</v>
      </c>
      <c r="AH307" s="196">
        <f t="shared" si="1385"/>
        <v>0</v>
      </c>
      <c r="AI307" s="195">
        <f t="shared" ref="AI307:AJ307" si="1623">SUM(AI308:AI311)</f>
        <v>0</v>
      </c>
      <c r="AJ307" s="195">
        <f t="shared" si="1623"/>
        <v>0</v>
      </c>
      <c r="AK307" s="196">
        <f t="shared" si="1387"/>
        <v>0</v>
      </c>
      <c r="AL307" s="195">
        <f t="shared" ref="AL307:AM307" si="1624">SUM(AL308:AL311)</f>
        <v>0</v>
      </c>
      <c r="AM307" s="195">
        <f t="shared" si="1624"/>
        <v>0</v>
      </c>
      <c r="AN307" s="196">
        <f t="shared" si="1389"/>
        <v>0</v>
      </c>
      <c r="AO307" s="195">
        <f t="shared" ref="AO307:AP307" si="1625">SUM(AO308:AO311)</f>
        <v>0</v>
      </c>
      <c r="AP307" s="195">
        <f t="shared" si="1625"/>
        <v>0</v>
      </c>
      <c r="AQ307" s="196">
        <f t="shared" si="1391"/>
        <v>0</v>
      </c>
      <c r="AR307" s="361"/>
    </row>
    <row r="308" spans="1:44" ht="60" customHeight="1">
      <c r="A308" s="358"/>
      <c r="B308" s="359"/>
      <c r="C308" s="360"/>
      <c r="D308" s="203" t="s">
        <v>37</v>
      </c>
      <c r="E308" s="197">
        <f t="shared" si="1392"/>
        <v>0</v>
      </c>
      <c r="F308" s="197">
        <f t="shared" si="1393"/>
        <v>0</v>
      </c>
      <c r="G308" s="198">
        <f t="shared" si="1394"/>
        <v>0</v>
      </c>
      <c r="H308" s="197"/>
      <c r="I308" s="197"/>
      <c r="J308" s="198">
        <f t="shared" ref="J308:J311" si="1626">IF(I308,I308/H308*100,0)</f>
        <v>0</v>
      </c>
      <c r="K308" s="197"/>
      <c r="L308" s="197"/>
      <c r="M308" s="198">
        <f t="shared" si="1371"/>
        <v>0</v>
      </c>
      <c r="N308" s="197"/>
      <c r="O308" s="197"/>
      <c r="P308" s="198">
        <f t="shared" si="1373"/>
        <v>0</v>
      </c>
      <c r="Q308" s="197"/>
      <c r="R308" s="197"/>
      <c r="S308" s="198">
        <f t="shared" si="1375"/>
        <v>0</v>
      </c>
      <c r="T308" s="197"/>
      <c r="U308" s="197"/>
      <c r="V308" s="198">
        <f t="shared" si="1377"/>
        <v>0</v>
      </c>
      <c r="W308" s="197"/>
      <c r="X308" s="197"/>
      <c r="Y308" s="198">
        <f t="shared" si="1379"/>
        <v>0</v>
      </c>
      <c r="Z308" s="197"/>
      <c r="AA308" s="197"/>
      <c r="AB308" s="198">
        <f t="shared" si="1381"/>
        <v>0</v>
      </c>
      <c r="AC308" s="197"/>
      <c r="AD308" s="197"/>
      <c r="AE308" s="198">
        <f t="shared" si="1383"/>
        <v>0</v>
      </c>
      <c r="AF308" s="197"/>
      <c r="AG308" s="197"/>
      <c r="AH308" s="198">
        <f t="shared" si="1385"/>
        <v>0</v>
      </c>
      <c r="AI308" s="197"/>
      <c r="AJ308" s="197"/>
      <c r="AK308" s="198">
        <f t="shared" si="1387"/>
        <v>0</v>
      </c>
      <c r="AL308" s="197"/>
      <c r="AM308" s="197"/>
      <c r="AN308" s="198">
        <f t="shared" si="1389"/>
        <v>0</v>
      </c>
      <c r="AO308" s="197"/>
      <c r="AP308" s="197"/>
      <c r="AQ308" s="198">
        <f t="shared" si="1391"/>
        <v>0</v>
      </c>
      <c r="AR308" s="361"/>
    </row>
    <row r="309" spans="1:44" ht="60" customHeight="1">
      <c r="A309" s="358"/>
      <c r="B309" s="359"/>
      <c r="C309" s="360"/>
      <c r="D309" s="203" t="s">
        <v>2</v>
      </c>
      <c r="E309" s="197">
        <f t="shared" si="1392"/>
        <v>0</v>
      </c>
      <c r="F309" s="197">
        <f t="shared" si="1393"/>
        <v>0</v>
      </c>
      <c r="G309" s="198">
        <f t="shared" si="1394"/>
        <v>0</v>
      </c>
      <c r="H309" s="197"/>
      <c r="I309" s="197"/>
      <c r="J309" s="198">
        <f t="shared" si="1626"/>
        <v>0</v>
      </c>
      <c r="K309" s="197"/>
      <c r="L309" s="197"/>
      <c r="M309" s="198">
        <f t="shared" si="1371"/>
        <v>0</v>
      </c>
      <c r="N309" s="197"/>
      <c r="O309" s="197"/>
      <c r="P309" s="198">
        <f t="shared" si="1373"/>
        <v>0</v>
      </c>
      <c r="Q309" s="197"/>
      <c r="R309" s="197"/>
      <c r="S309" s="198">
        <f t="shared" si="1375"/>
        <v>0</v>
      </c>
      <c r="T309" s="197"/>
      <c r="U309" s="197"/>
      <c r="V309" s="198">
        <f t="shared" si="1377"/>
        <v>0</v>
      </c>
      <c r="W309" s="197"/>
      <c r="X309" s="197"/>
      <c r="Y309" s="198">
        <f t="shared" si="1379"/>
        <v>0</v>
      </c>
      <c r="Z309" s="197"/>
      <c r="AA309" s="197"/>
      <c r="AB309" s="198">
        <f t="shared" si="1381"/>
        <v>0</v>
      </c>
      <c r="AC309" s="197"/>
      <c r="AD309" s="197"/>
      <c r="AE309" s="198">
        <f t="shared" si="1383"/>
        <v>0</v>
      </c>
      <c r="AF309" s="197"/>
      <c r="AG309" s="197"/>
      <c r="AH309" s="198">
        <f t="shared" si="1385"/>
        <v>0</v>
      </c>
      <c r="AI309" s="197"/>
      <c r="AJ309" s="197"/>
      <c r="AK309" s="198">
        <f t="shared" si="1387"/>
        <v>0</v>
      </c>
      <c r="AL309" s="197"/>
      <c r="AM309" s="197"/>
      <c r="AN309" s="198">
        <f t="shared" si="1389"/>
        <v>0</v>
      </c>
      <c r="AO309" s="197"/>
      <c r="AP309" s="197"/>
      <c r="AQ309" s="198">
        <f t="shared" si="1391"/>
        <v>0</v>
      </c>
      <c r="AR309" s="361"/>
    </row>
    <row r="310" spans="1:44" ht="60" customHeight="1">
      <c r="A310" s="358"/>
      <c r="B310" s="359"/>
      <c r="C310" s="360"/>
      <c r="D310" s="300" t="s">
        <v>43</v>
      </c>
      <c r="E310" s="197">
        <f t="shared" si="1392"/>
        <v>6265.3242700000001</v>
      </c>
      <c r="F310" s="197">
        <f t="shared" si="1393"/>
        <v>0</v>
      </c>
      <c r="G310" s="198">
        <f t="shared" si="1394"/>
        <v>0</v>
      </c>
      <c r="H310" s="197"/>
      <c r="I310" s="197"/>
      <c r="J310" s="198">
        <f t="shared" si="1626"/>
        <v>0</v>
      </c>
      <c r="K310" s="197"/>
      <c r="L310" s="197"/>
      <c r="M310" s="198">
        <f t="shared" si="1371"/>
        <v>0</v>
      </c>
      <c r="N310" s="197"/>
      <c r="O310" s="197"/>
      <c r="P310" s="198">
        <f t="shared" si="1373"/>
        <v>0</v>
      </c>
      <c r="Q310" s="197"/>
      <c r="R310" s="197"/>
      <c r="S310" s="198">
        <f t="shared" si="1375"/>
        <v>0</v>
      </c>
      <c r="T310" s="197"/>
      <c r="U310" s="197"/>
      <c r="V310" s="198">
        <f t="shared" si="1377"/>
        <v>0</v>
      </c>
      <c r="W310" s="197"/>
      <c r="X310" s="197"/>
      <c r="Y310" s="198">
        <f t="shared" si="1379"/>
        <v>0</v>
      </c>
      <c r="Z310" s="197">
        <v>6265.3242700000001</v>
      </c>
      <c r="AA310" s="197"/>
      <c r="AB310" s="198">
        <f t="shared" si="1381"/>
        <v>0</v>
      </c>
      <c r="AC310" s="197"/>
      <c r="AD310" s="197"/>
      <c r="AE310" s="198">
        <f t="shared" si="1383"/>
        <v>0</v>
      </c>
      <c r="AF310" s="197"/>
      <c r="AG310" s="197"/>
      <c r="AH310" s="198">
        <f t="shared" si="1385"/>
        <v>0</v>
      </c>
      <c r="AI310" s="197"/>
      <c r="AJ310" s="197"/>
      <c r="AK310" s="198">
        <f t="shared" si="1387"/>
        <v>0</v>
      </c>
      <c r="AL310" s="197"/>
      <c r="AM310" s="197"/>
      <c r="AN310" s="198">
        <f t="shared" si="1389"/>
        <v>0</v>
      </c>
      <c r="AO310" s="197"/>
      <c r="AP310" s="197"/>
      <c r="AQ310" s="198">
        <f t="shared" si="1391"/>
        <v>0</v>
      </c>
      <c r="AR310" s="361"/>
    </row>
    <row r="311" spans="1:44" ht="60" customHeight="1">
      <c r="A311" s="358"/>
      <c r="B311" s="359"/>
      <c r="C311" s="360"/>
      <c r="D311" s="203" t="s">
        <v>263</v>
      </c>
      <c r="E311" s="197">
        <f t="shared" si="1392"/>
        <v>0</v>
      </c>
      <c r="F311" s="197">
        <f t="shared" si="1393"/>
        <v>0</v>
      </c>
      <c r="G311" s="198">
        <f t="shared" si="1394"/>
        <v>0</v>
      </c>
      <c r="H311" s="197"/>
      <c r="I311" s="197"/>
      <c r="J311" s="198">
        <f t="shared" si="1626"/>
        <v>0</v>
      </c>
      <c r="K311" s="197"/>
      <c r="L311" s="197"/>
      <c r="M311" s="198">
        <f t="shared" si="1371"/>
        <v>0</v>
      </c>
      <c r="N311" s="197"/>
      <c r="O311" s="197"/>
      <c r="P311" s="198">
        <f t="shared" si="1373"/>
        <v>0</v>
      </c>
      <c r="Q311" s="197"/>
      <c r="R311" s="197"/>
      <c r="S311" s="198">
        <f t="shared" si="1375"/>
        <v>0</v>
      </c>
      <c r="T311" s="197"/>
      <c r="U311" s="197"/>
      <c r="V311" s="198">
        <f t="shared" si="1377"/>
        <v>0</v>
      </c>
      <c r="W311" s="197"/>
      <c r="X311" s="197"/>
      <c r="Y311" s="198">
        <f t="shared" si="1379"/>
        <v>0</v>
      </c>
      <c r="Z311" s="197"/>
      <c r="AA311" s="197"/>
      <c r="AB311" s="198">
        <f t="shared" si="1381"/>
        <v>0</v>
      </c>
      <c r="AC311" s="197"/>
      <c r="AD311" s="197"/>
      <c r="AE311" s="198">
        <f t="shared" si="1383"/>
        <v>0</v>
      </c>
      <c r="AF311" s="197"/>
      <c r="AG311" s="197"/>
      <c r="AH311" s="198">
        <f t="shared" si="1385"/>
        <v>0</v>
      </c>
      <c r="AI311" s="197"/>
      <c r="AJ311" s="197"/>
      <c r="AK311" s="198">
        <f t="shared" si="1387"/>
        <v>0</v>
      </c>
      <c r="AL311" s="197"/>
      <c r="AM311" s="197"/>
      <c r="AN311" s="198">
        <f t="shared" si="1389"/>
        <v>0</v>
      </c>
      <c r="AO311" s="197"/>
      <c r="AP311" s="197"/>
      <c r="AQ311" s="198">
        <f t="shared" si="1391"/>
        <v>0</v>
      </c>
      <c r="AR311" s="361"/>
    </row>
    <row r="312" spans="1:44" s="225" customFormat="1" ht="60" customHeight="1">
      <c r="A312" s="358" t="s">
        <v>469</v>
      </c>
      <c r="B312" s="359" t="s">
        <v>468</v>
      </c>
      <c r="C312" s="360" t="s">
        <v>455</v>
      </c>
      <c r="D312" s="206" t="s">
        <v>41</v>
      </c>
      <c r="E312" s="195">
        <f t="shared" si="1392"/>
        <v>600</v>
      </c>
      <c r="F312" s="195">
        <f t="shared" si="1393"/>
        <v>60</v>
      </c>
      <c r="G312" s="196">
        <f t="shared" si="1394"/>
        <v>10</v>
      </c>
      <c r="H312" s="195">
        <f>SUM(H313:H316)</f>
        <v>0</v>
      </c>
      <c r="I312" s="195">
        <f>SUM(I313:I316)</f>
        <v>0</v>
      </c>
      <c r="J312" s="196">
        <f>IF(I312,I312/H312*100,0)</f>
        <v>0</v>
      </c>
      <c r="K312" s="195">
        <f t="shared" ref="K312:L312" si="1627">SUM(K313:K316)</f>
        <v>0</v>
      </c>
      <c r="L312" s="195">
        <f t="shared" si="1627"/>
        <v>0</v>
      </c>
      <c r="M312" s="196">
        <f t="shared" si="1371"/>
        <v>0</v>
      </c>
      <c r="N312" s="195">
        <f t="shared" ref="N312:O312" si="1628">SUM(N313:N316)</f>
        <v>60</v>
      </c>
      <c r="O312" s="195">
        <f t="shared" si="1628"/>
        <v>60</v>
      </c>
      <c r="P312" s="196">
        <f t="shared" si="1373"/>
        <v>100</v>
      </c>
      <c r="Q312" s="195">
        <f t="shared" ref="Q312:R312" si="1629">SUM(Q313:Q316)</f>
        <v>0</v>
      </c>
      <c r="R312" s="195">
        <f t="shared" si="1629"/>
        <v>0</v>
      </c>
      <c r="S312" s="196">
        <f t="shared" si="1375"/>
        <v>0</v>
      </c>
      <c r="T312" s="195">
        <f t="shared" ref="T312:U312" si="1630">SUM(T313:T316)</f>
        <v>0</v>
      </c>
      <c r="U312" s="195">
        <f t="shared" si="1630"/>
        <v>0</v>
      </c>
      <c r="V312" s="196">
        <f t="shared" si="1377"/>
        <v>0</v>
      </c>
      <c r="W312" s="195">
        <f t="shared" ref="W312:X312" si="1631">SUM(W313:W316)</f>
        <v>0</v>
      </c>
      <c r="X312" s="195">
        <f t="shared" si="1631"/>
        <v>0</v>
      </c>
      <c r="Y312" s="196">
        <f t="shared" si="1379"/>
        <v>0</v>
      </c>
      <c r="Z312" s="195">
        <f t="shared" ref="Z312:AA312" si="1632">SUM(Z313:Z316)</f>
        <v>540</v>
      </c>
      <c r="AA312" s="195">
        <f t="shared" si="1632"/>
        <v>0</v>
      </c>
      <c r="AB312" s="196">
        <f t="shared" si="1381"/>
        <v>0</v>
      </c>
      <c r="AC312" s="195">
        <f t="shared" ref="AC312:AD312" si="1633">SUM(AC313:AC316)</f>
        <v>0</v>
      </c>
      <c r="AD312" s="195">
        <f t="shared" si="1633"/>
        <v>0</v>
      </c>
      <c r="AE312" s="196">
        <f t="shared" si="1383"/>
        <v>0</v>
      </c>
      <c r="AF312" s="195">
        <f t="shared" ref="AF312:AG312" si="1634">SUM(AF313:AF316)</f>
        <v>0</v>
      </c>
      <c r="AG312" s="195">
        <f t="shared" si="1634"/>
        <v>0</v>
      </c>
      <c r="AH312" s="196">
        <f t="shared" si="1385"/>
        <v>0</v>
      </c>
      <c r="AI312" s="195">
        <f t="shared" ref="AI312:AJ312" si="1635">SUM(AI313:AI316)</f>
        <v>0</v>
      </c>
      <c r="AJ312" s="195">
        <f t="shared" si="1635"/>
        <v>0</v>
      </c>
      <c r="AK312" s="196">
        <f t="shared" si="1387"/>
        <v>0</v>
      </c>
      <c r="AL312" s="195">
        <f t="shared" ref="AL312:AM312" si="1636">SUM(AL313:AL316)</f>
        <v>0</v>
      </c>
      <c r="AM312" s="195">
        <f t="shared" si="1636"/>
        <v>0</v>
      </c>
      <c r="AN312" s="196">
        <f t="shared" si="1389"/>
        <v>0</v>
      </c>
      <c r="AO312" s="195">
        <f t="shared" ref="AO312:AP312" si="1637">SUM(AO313:AO316)</f>
        <v>0</v>
      </c>
      <c r="AP312" s="195">
        <f t="shared" si="1637"/>
        <v>0</v>
      </c>
      <c r="AQ312" s="196">
        <f t="shared" si="1391"/>
        <v>0</v>
      </c>
      <c r="AR312" s="361"/>
    </row>
    <row r="313" spans="1:44" s="225" customFormat="1" ht="60" customHeight="1">
      <c r="A313" s="358"/>
      <c r="B313" s="359"/>
      <c r="C313" s="360"/>
      <c r="D313" s="203" t="s">
        <v>37</v>
      </c>
      <c r="E313" s="197">
        <f t="shared" si="1392"/>
        <v>0</v>
      </c>
      <c r="F313" s="197">
        <f t="shared" si="1393"/>
        <v>0</v>
      </c>
      <c r="G313" s="198">
        <f t="shared" si="1394"/>
        <v>0</v>
      </c>
      <c r="H313" s="197"/>
      <c r="I313" s="197"/>
      <c r="J313" s="198">
        <f t="shared" ref="J313:J316" si="1638">IF(I313,I313/H313*100,0)</f>
        <v>0</v>
      </c>
      <c r="K313" s="197"/>
      <c r="L313" s="197"/>
      <c r="M313" s="198">
        <f t="shared" si="1371"/>
        <v>0</v>
      </c>
      <c r="N313" s="197"/>
      <c r="O313" s="197"/>
      <c r="P313" s="198">
        <f t="shared" si="1373"/>
        <v>0</v>
      </c>
      <c r="Q313" s="197"/>
      <c r="R313" s="197"/>
      <c r="S313" s="198">
        <f t="shared" si="1375"/>
        <v>0</v>
      </c>
      <c r="T313" s="197"/>
      <c r="U313" s="197"/>
      <c r="V313" s="198">
        <f t="shared" si="1377"/>
        <v>0</v>
      </c>
      <c r="W313" s="197"/>
      <c r="X313" s="197"/>
      <c r="Y313" s="198">
        <f t="shared" si="1379"/>
        <v>0</v>
      </c>
      <c r="Z313" s="197"/>
      <c r="AA313" s="197"/>
      <c r="AB313" s="198">
        <f t="shared" si="1381"/>
        <v>0</v>
      </c>
      <c r="AC313" s="197"/>
      <c r="AD313" s="197"/>
      <c r="AE313" s="198">
        <f t="shared" si="1383"/>
        <v>0</v>
      </c>
      <c r="AF313" s="197"/>
      <c r="AG313" s="197"/>
      <c r="AH313" s="198">
        <f t="shared" si="1385"/>
        <v>0</v>
      </c>
      <c r="AI313" s="197"/>
      <c r="AJ313" s="197"/>
      <c r="AK313" s="198">
        <f t="shared" si="1387"/>
        <v>0</v>
      </c>
      <c r="AL313" s="197"/>
      <c r="AM313" s="197"/>
      <c r="AN313" s="198">
        <f t="shared" si="1389"/>
        <v>0</v>
      </c>
      <c r="AO313" s="197"/>
      <c r="AP313" s="197"/>
      <c r="AQ313" s="198">
        <f t="shared" si="1391"/>
        <v>0</v>
      </c>
      <c r="AR313" s="361"/>
    </row>
    <row r="314" spans="1:44" s="225" customFormat="1" ht="60" customHeight="1">
      <c r="A314" s="358"/>
      <c r="B314" s="359"/>
      <c r="C314" s="360"/>
      <c r="D314" s="203" t="s">
        <v>2</v>
      </c>
      <c r="E314" s="197">
        <f t="shared" si="1392"/>
        <v>0</v>
      </c>
      <c r="F314" s="197">
        <f t="shared" si="1393"/>
        <v>0</v>
      </c>
      <c r="G314" s="198">
        <f t="shared" si="1394"/>
        <v>0</v>
      </c>
      <c r="H314" s="197"/>
      <c r="I314" s="197"/>
      <c r="J314" s="198">
        <f t="shared" si="1638"/>
        <v>0</v>
      </c>
      <c r="K314" s="197"/>
      <c r="L314" s="197"/>
      <c r="M314" s="198">
        <f t="shared" si="1371"/>
        <v>0</v>
      </c>
      <c r="N314" s="197"/>
      <c r="O314" s="197"/>
      <c r="P314" s="198">
        <f t="shared" si="1373"/>
        <v>0</v>
      </c>
      <c r="Q314" s="197"/>
      <c r="R314" s="197"/>
      <c r="S314" s="198">
        <f t="shared" si="1375"/>
        <v>0</v>
      </c>
      <c r="T314" s="197"/>
      <c r="U314" s="197"/>
      <c r="V314" s="198">
        <f t="shared" si="1377"/>
        <v>0</v>
      </c>
      <c r="W314" s="197"/>
      <c r="X314" s="197"/>
      <c r="Y314" s="198">
        <f t="shared" si="1379"/>
        <v>0</v>
      </c>
      <c r="Z314" s="197"/>
      <c r="AA314" s="197"/>
      <c r="AB314" s="198">
        <f t="shared" si="1381"/>
        <v>0</v>
      </c>
      <c r="AC314" s="197"/>
      <c r="AD314" s="197"/>
      <c r="AE314" s="198">
        <f t="shared" si="1383"/>
        <v>0</v>
      </c>
      <c r="AF314" s="197"/>
      <c r="AG314" s="197"/>
      <c r="AH314" s="198">
        <f t="shared" si="1385"/>
        <v>0</v>
      </c>
      <c r="AI314" s="197"/>
      <c r="AJ314" s="197"/>
      <c r="AK314" s="198">
        <f t="shared" si="1387"/>
        <v>0</v>
      </c>
      <c r="AL314" s="197"/>
      <c r="AM314" s="197"/>
      <c r="AN314" s="198">
        <f t="shared" si="1389"/>
        <v>0</v>
      </c>
      <c r="AO314" s="197"/>
      <c r="AP314" s="197"/>
      <c r="AQ314" s="198">
        <f t="shared" si="1391"/>
        <v>0</v>
      </c>
      <c r="AR314" s="361"/>
    </row>
    <row r="315" spans="1:44" s="225" customFormat="1" ht="60" customHeight="1">
      <c r="A315" s="358"/>
      <c r="B315" s="359"/>
      <c r="C315" s="360"/>
      <c r="D315" s="300" t="s">
        <v>43</v>
      </c>
      <c r="E315" s="197">
        <f t="shared" si="1392"/>
        <v>600</v>
      </c>
      <c r="F315" s="197">
        <f t="shared" si="1393"/>
        <v>60</v>
      </c>
      <c r="G315" s="198">
        <f t="shared" si="1394"/>
        <v>10</v>
      </c>
      <c r="H315" s="197"/>
      <c r="I315" s="197"/>
      <c r="J315" s="198">
        <f t="shared" si="1638"/>
        <v>0</v>
      </c>
      <c r="K315" s="197"/>
      <c r="L315" s="197"/>
      <c r="M315" s="198">
        <f t="shared" si="1371"/>
        <v>0</v>
      </c>
      <c r="N315" s="197">
        <v>60</v>
      </c>
      <c r="O315" s="197">
        <v>60</v>
      </c>
      <c r="P315" s="198">
        <f t="shared" si="1373"/>
        <v>100</v>
      </c>
      <c r="Q315" s="197"/>
      <c r="R315" s="197"/>
      <c r="S315" s="198">
        <f t="shared" si="1375"/>
        <v>0</v>
      </c>
      <c r="T315" s="197"/>
      <c r="U315" s="197"/>
      <c r="V315" s="198">
        <f t="shared" si="1377"/>
        <v>0</v>
      </c>
      <c r="W315" s="197"/>
      <c r="X315" s="197"/>
      <c r="Y315" s="198">
        <f t="shared" si="1379"/>
        <v>0</v>
      </c>
      <c r="Z315" s="197">
        <v>540</v>
      </c>
      <c r="AA315" s="197"/>
      <c r="AB315" s="198">
        <f t="shared" si="1381"/>
        <v>0</v>
      </c>
      <c r="AC315" s="197"/>
      <c r="AD315" s="197"/>
      <c r="AE315" s="198">
        <f t="shared" si="1383"/>
        <v>0</v>
      </c>
      <c r="AF315" s="197"/>
      <c r="AG315" s="197"/>
      <c r="AH315" s="198">
        <f t="shared" si="1385"/>
        <v>0</v>
      </c>
      <c r="AI315" s="197"/>
      <c r="AJ315" s="197"/>
      <c r="AK315" s="198">
        <f t="shared" si="1387"/>
        <v>0</v>
      </c>
      <c r="AL315" s="197"/>
      <c r="AM315" s="197"/>
      <c r="AN315" s="198">
        <f t="shared" si="1389"/>
        <v>0</v>
      </c>
      <c r="AO315" s="197"/>
      <c r="AP315" s="197"/>
      <c r="AQ315" s="198">
        <f t="shared" si="1391"/>
        <v>0</v>
      </c>
      <c r="AR315" s="361"/>
    </row>
    <row r="316" spans="1:44" s="225" customFormat="1" ht="60" customHeight="1">
      <c r="A316" s="358"/>
      <c r="B316" s="359"/>
      <c r="C316" s="360"/>
      <c r="D316" s="203" t="s">
        <v>263</v>
      </c>
      <c r="E316" s="197">
        <f t="shared" si="1392"/>
        <v>0</v>
      </c>
      <c r="F316" s="197">
        <f t="shared" si="1393"/>
        <v>0</v>
      </c>
      <c r="G316" s="198">
        <f t="shared" si="1394"/>
        <v>0</v>
      </c>
      <c r="H316" s="197"/>
      <c r="I316" s="197"/>
      <c r="J316" s="198">
        <f t="shared" si="1638"/>
        <v>0</v>
      </c>
      <c r="K316" s="197"/>
      <c r="L316" s="197"/>
      <c r="M316" s="198">
        <f t="shared" si="1371"/>
        <v>0</v>
      </c>
      <c r="N316" s="197"/>
      <c r="O316" s="197"/>
      <c r="P316" s="198">
        <f t="shared" si="1373"/>
        <v>0</v>
      </c>
      <c r="Q316" s="197"/>
      <c r="R316" s="197"/>
      <c r="S316" s="198">
        <f t="shared" si="1375"/>
        <v>0</v>
      </c>
      <c r="T316" s="197"/>
      <c r="U316" s="197"/>
      <c r="V316" s="198">
        <f t="shared" si="1377"/>
        <v>0</v>
      </c>
      <c r="W316" s="197"/>
      <c r="X316" s="197"/>
      <c r="Y316" s="198">
        <f t="shared" si="1379"/>
        <v>0</v>
      </c>
      <c r="Z316" s="197"/>
      <c r="AA316" s="197"/>
      <c r="AB316" s="198">
        <f t="shared" si="1381"/>
        <v>0</v>
      </c>
      <c r="AC316" s="197"/>
      <c r="AD316" s="197"/>
      <c r="AE316" s="198">
        <f t="shared" si="1383"/>
        <v>0</v>
      </c>
      <c r="AF316" s="197"/>
      <c r="AG316" s="197"/>
      <c r="AH316" s="198">
        <f t="shared" si="1385"/>
        <v>0</v>
      </c>
      <c r="AI316" s="197"/>
      <c r="AJ316" s="197"/>
      <c r="AK316" s="198">
        <f t="shared" si="1387"/>
        <v>0</v>
      </c>
      <c r="AL316" s="197"/>
      <c r="AM316" s="197"/>
      <c r="AN316" s="198">
        <f t="shared" si="1389"/>
        <v>0</v>
      </c>
      <c r="AO316" s="197"/>
      <c r="AP316" s="197"/>
      <c r="AQ316" s="198">
        <f t="shared" si="1391"/>
        <v>0</v>
      </c>
      <c r="AR316" s="361"/>
    </row>
    <row r="317" spans="1:44" ht="60" customHeight="1">
      <c r="A317" s="358" t="s">
        <v>471</v>
      </c>
      <c r="B317" s="359" t="s">
        <v>470</v>
      </c>
      <c r="C317" s="360" t="s">
        <v>455</v>
      </c>
      <c r="D317" s="206" t="s">
        <v>41</v>
      </c>
      <c r="E317" s="195">
        <f t="shared" si="1321"/>
        <v>1703.2240000000002</v>
      </c>
      <c r="F317" s="195">
        <f t="shared" si="1322"/>
        <v>1703.2240000000002</v>
      </c>
      <c r="G317" s="196">
        <f t="shared" si="1323"/>
        <v>100</v>
      </c>
      <c r="H317" s="195">
        <f>SUM(H318:H321)</f>
        <v>0</v>
      </c>
      <c r="I317" s="195">
        <f>SUM(I318:I321)</f>
        <v>0</v>
      </c>
      <c r="J317" s="196">
        <f>IF(I317,I317/H317*100,0)</f>
        <v>0</v>
      </c>
      <c r="K317" s="195">
        <f t="shared" ref="K317:L317" si="1639">SUM(K318:K321)</f>
        <v>0</v>
      </c>
      <c r="L317" s="195">
        <f t="shared" si="1639"/>
        <v>0</v>
      </c>
      <c r="M317" s="196">
        <f t="shared" ref="M317:M326" si="1640">IF(L317,L317/K317*100,0)</f>
        <v>0</v>
      </c>
      <c r="N317" s="195">
        <f t="shared" ref="N317:O317" si="1641">SUM(N318:N321)</f>
        <v>0</v>
      </c>
      <c r="O317" s="195">
        <f t="shared" si="1641"/>
        <v>0</v>
      </c>
      <c r="P317" s="196">
        <f t="shared" ref="P317:P326" si="1642">IF(O317,O317/N317*100,0)</f>
        <v>0</v>
      </c>
      <c r="Q317" s="195">
        <f t="shared" ref="Q317:R317" si="1643">SUM(Q318:Q321)</f>
        <v>0</v>
      </c>
      <c r="R317" s="195">
        <f t="shared" si="1643"/>
        <v>0</v>
      </c>
      <c r="S317" s="196">
        <f t="shared" ref="S317:S326" si="1644">IF(R317,R317/Q317*100,0)</f>
        <v>0</v>
      </c>
      <c r="T317" s="195">
        <f t="shared" ref="T317:U317" si="1645">SUM(T318:T321)</f>
        <v>0</v>
      </c>
      <c r="U317" s="195">
        <f t="shared" si="1645"/>
        <v>0</v>
      </c>
      <c r="V317" s="196">
        <f t="shared" ref="V317:V326" si="1646">IF(U317,U317/T317*100,0)</f>
        <v>0</v>
      </c>
      <c r="W317" s="195">
        <f t="shared" ref="W317:X317" si="1647">SUM(W318:W321)</f>
        <v>389.77929</v>
      </c>
      <c r="X317" s="195">
        <f t="shared" si="1647"/>
        <v>389.77929</v>
      </c>
      <c r="Y317" s="196">
        <f t="shared" ref="Y317:Y326" si="1648">IF(X317,X317/W317*100,0)</f>
        <v>100</v>
      </c>
      <c r="Z317" s="195">
        <f t="shared" ref="Z317:AA317" si="1649">SUM(Z318:Z321)</f>
        <v>745.18924000000004</v>
      </c>
      <c r="AA317" s="195">
        <f t="shared" si="1649"/>
        <v>745.18924000000004</v>
      </c>
      <c r="AB317" s="196">
        <f t="shared" ref="AB317:AB326" si="1650">IF(AA317,AA317/Z317*100,0)</f>
        <v>100</v>
      </c>
      <c r="AC317" s="195">
        <f t="shared" ref="AC317:AD317" si="1651">SUM(AC318:AC321)</f>
        <v>391.16525999999999</v>
      </c>
      <c r="AD317" s="195">
        <f t="shared" si="1651"/>
        <v>391.16525999999999</v>
      </c>
      <c r="AE317" s="196">
        <f t="shared" ref="AE317:AE326" si="1652">IF(AD317,AD317/AC317*100,0)</f>
        <v>100</v>
      </c>
      <c r="AF317" s="195">
        <f t="shared" ref="AF317:AG317" si="1653">SUM(AF318:AF321)</f>
        <v>177.09021000000001</v>
      </c>
      <c r="AG317" s="195">
        <f t="shared" si="1653"/>
        <v>177.09021000000001</v>
      </c>
      <c r="AH317" s="196">
        <f t="shared" ref="AH317:AH326" si="1654">IF(AG317,AG317/AF317*100,0)</f>
        <v>100</v>
      </c>
      <c r="AI317" s="195">
        <f t="shared" ref="AI317:AJ317" si="1655">SUM(AI318:AI321)</f>
        <v>0</v>
      </c>
      <c r="AJ317" s="195">
        <f t="shared" si="1655"/>
        <v>0</v>
      </c>
      <c r="AK317" s="196">
        <f t="shared" ref="AK317:AK326" si="1656">IF(AJ317,AJ317/AI317*100,0)</f>
        <v>0</v>
      </c>
      <c r="AL317" s="195">
        <f t="shared" ref="AL317:AM317" si="1657">SUM(AL318:AL321)</f>
        <v>0</v>
      </c>
      <c r="AM317" s="195">
        <f t="shared" si="1657"/>
        <v>0</v>
      </c>
      <c r="AN317" s="196">
        <f t="shared" ref="AN317:AN326" si="1658">IF(AM317,AM317/AL317*100,0)</f>
        <v>0</v>
      </c>
      <c r="AO317" s="195">
        <f t="shared" ref="AO317:AP317" si="1659">SUM(AO318:AO321)</f>
        <v>0</v>
      </c>
      <c r="AP317" s="195">
        <f t="shared" si="1659"/>
        <v>0</v>
      </c>
      <c r="AQ317" s="196">
        <f t="shared" ref="AQ317:AQ326" si="1660">IF(AP317,AP317/AO317*100,0)</f>
        <v>0</v>
      </c>
      <c r="AR317" s="361"/>
    </row>
    <row r="318" spans="1:44" ht="60" customHeight="1">
      <c r="A318" s="358"/>
      <c r="B318" s="359"/>
      <c r="C318" s="360"/>
      <c r="D318" s="203" t="s">
        <v>37</v>
      </c>
      <c r="E318" s="197">
        <f t="shared" si="1321"/>
        <v>0</v>
      </c>
      <c r="F318" s="197">
        <f t="shared" si="1322"/>
        <v>0</v>
      </c>
      <c r="G318" s="198">
        <f t="shared" si="1323"/>
        <v>0</v>
      </c>
      <c r="H318" s="197"/>
      <c r="I318" s="197"/>
      <c r="J318" s="198">
        <f t="shared" ref="J318:J321" si="1661">IF(I318,I318/H318*100,0)</f>
        <v>0</v>
      </c>
      <c r="K318" s="197"/>
      <c r="L318" s="197"/>
      <c r="M318" s="198">
        <f t="shared" si="1640"/>
        <v>0</v>
      </c>
      <c r="N318" s="197"/>
      <c r="O318" s="197"/>
      <c r="P318" s="198">
        <f t="shared" si="1642"/>
        <v>0</v>
      </c>
      <c r="Q318" s="197"/>
      <c r="R318" s="197"/>
      <c r="S318" s="198">
        <f t="shared" si="1644"/>
        <v>0</v>
      </c>
      <c r="T318" s="197"/>
      <c r="U318" s="197"/>
      <c r="V318" s="198">
        <f t="shared" si="1646"/>
        <v>0</v>
      </c>
      <c r="W318" s="197"/>
      <c r="X318" s="197"/>
      <c r="Y318" s="198">
        <f t="shared" si="1648"/>
        <v>0</v>
      </c>
      <c r="Z318" s="197"/>
      <c r="AA318" s="197"/>
      <c r="AB318" s="198">
        <f t="shared" si="1650"/>
        <v>0</v>
      </c>
      <c r="AC318" s="197"/>
      <c r="AD318" s="197"/>
      <c r="AE318" s="198">
        <f t="shared" si="1652"/>
        <v>0</v>
      </c>
      <c r="AF318" s="197"/>
      <c r="AG318" s="197"/>
      <c r="AH318" s="198">
        <f t="shared" si="1654"/>
        <v>0</v>
      </c>
      <c r="AI318" s="197"/>
      <c r="AJ318" s="197"/>
      <c r="AK318" s="198">
        <f t="shared" si="1656"/>
        <v>0</v>
      </c>
      <c r="AL318" s="197"/>
      <c r="AM318" s="197"/>
      <c r="AN318" s="198">
        <f t="shared" si="1658"/>
        <v>0</v>
      </c>
      <c r="AO318" s="197"/>
      <c r="AP318" s="197"/>
      <c r="AQ318" s="198">
        <f t="shared" si="1660"/>
        <v>0</v>
      </c>
      <c r="AR318" s="361"/>
    </row>
    <row r="319" spans="1:44" ht="60" customHeight="1">
      <c r="A319" s="358"/>
      <c r="B319" s="359"/>
      <c r="C319" s="360"/>
      <c r="D319" s="203" t="s">
        <v>2</v>
      </c>
      <c r="E319" s="197">
        <f t="shared" si="1321"/>
        <v>0</v>
      </c>
      <c r="F319" s="197">
        <f t="shared" si="1322"/>
        <v>0</v>
      </c>
      <c r="G319" s="198">
        <f t="shared" si="1323"/>
        <v>0</v>
      </c>
      <c r="H319" s="197"/>
      <c r="I319" s="197"/>
      <c r="J319" s="198">
        <f t="shared" si="1661"/>
        <v>0</v>
      </c>
      <c r="K319" s="197"/>
      <c r="L319" s="197"/>
      <c r="M319" s="198">
        <f t="shared" si="1640"/>
        <v>0</v>
      </c>
      <c r="N319" s="197"/>
      <c r="O319" s="197"/>
      <c r="P319" s="198">
        <f t="shared" si="1642"/>
        <v>0</v>
      </c>
      <c r="Q319" s="197"/>
      <c r="R319" s="197"/>
      <c r="S319" s="198">
        <f t="shared" si="1644"/>
        <v>0</v>
      </c>
      <c r="T319" s="197"/>
      <c r="U319" s="197"/>
      <c r="V319" s="198">
        <f t="shared" si="1646"/>
        <v>0</v>
      </c>
      <c r="W319" s="197"/>
      <c r="X319" s="197"/>
      <c r="Y319" s="198">
        <f t="shared" si="1648"/>
        <v>0</v>
      </c>
      <c r="Z319" s="197"/>
      <c r="AA319" s="197"/>
      <c r="AB319" s="198">
        <f t="shared" si="1650"/>
        <v>0</v>
      </c>
      <c r="AC319" s="197"/>
      <c r="AD319" s="197"/>
      <c r="AE319" s="198">
        <f t="shared" si="1652"/>
        <v>0</v>
      </c>
      <c r="AF319" s="197"/>
      <c r="AG319" s="197"/>
      <c r="AH319" s="198">
        <f t="shared" si="1654"/>
        <v>0</v>
      </c>
      <c r="AI319" s="197"/>
      <c r="AJ319" s="197"/>
      <c r="AK319" s="198">
        <f t="shared" si="1656"/>
        <v>0</v>
      </c>
      <c r="AL319" s="197"/>
      <c r="AM319" s="197"/>
      <c r="AN319" s="198">
        <f t="shared" si="1658"/>
        <v>0</v>
      </c>
      <c r="AO319" s="197"/>
      <c r="AP319" s="197"/>
      <c r="AQ319" s="198">
        <f t="shared" si="1660"/>
        <v>0</v>
      </c>
      <c r="AR319" s="361"/>
    </row>
    <row r="320" spans="1:44" ht="60" customHeight="1">
      <c r="A320" s="358"/>
      <c r="B320" s="359"/>
      <c r="C320" s="360"/>
      <c r="D320" s="300" t="s">
        <v>43</v>
      </c>
      <c r="E320" s="197">
        <f t="shared" si="1321"/>
        <v>1703.2240000000002</v>
      </c>
      <c r="F320" s="197">
        <f t="shared" si="1322"/>
        <v>1703.2240000000002</v>
      </c>
      <c r="G320" s="198">
        <f t="shared" si="1323"/>
        <v>100</v>
      </c>
      <c r="H320" s="197"/>
      <c r="I320" s="197"/>
      <c r="J320" s="198">
        <f t="shared" si="1661"/>
        <v>0</v>
      </c>
      <c r="K320" s="197"/>
      <c r="L320" s="197"/>
      <c r="M320" s="198">
        <f t="shared" si="1640"/>
        <v>0</v>
      </c>
      <c r="N320" s="197"/>
      <c r="O320" s="197"/>
      <c r="P320" s="198">
        <f t="shared" si="1642"/>
        <v>0</v>
      </c>
      <c r="Q320" s="197"/>
      <c r="R320" s="197"/>
      <c r="S320" s="198">
        <f t="shared" si="1644"/>
        <v>0</v>
      </c>
      <c r="T320" s="197"/>
      <c r="U320" s="197"/>
      <c r="V320" s="198">
        <f t="shared" si="1646"/>
        <v>0</v>
      </c>
      <c r="W320" s="197">
        <v>389.77929</v>
      </c>
      <c r="X320" s="197">
        <v>389.77929</v>
      </c>
      <c r="Y320" s="198">
        <f t="shared" si="1648"/>
        <v>100</v>
      </c>
      <c r="Z320" s="197">
        <v>745.18924000000004</v>
      </c>
      <c r="AA320" s="197">
        <v>745.18924000000004</v>
      </c>
      <c r="AB320" s="198">
        <f t="shared" si="1650"/>
        <v>100</v>
      </c>
      <c r="AC320" s="197">
        <v>391.16525999999999</v>
      </c>
      <c r="AD320" s="197">
        <v>391.16525999999999</v>
      </c>
      <c r="AE320" s="198">
        <f t="shared" si="1652"/>
        <v>100</v>
      </c>
      <c r="AF320" s="197">
        <v>177.09021000000001</v>
      </c>
      <c r="AG320" s="197">
        <v>177.09021000000001</v>
      </c>
      <c r="AH320" s="198">
        <f t="shared" si="1654"/>
        <v>100</v>
      </c>
      <c r="AI320" s="197"/>
      <c r="AJ320" s="197"/>
      <c r="AK320" s="198">
        <f t="shared" si="1656"/>
        <v>0</v>
      </c>
      <c r="AL320" s="197"/>
      <c r="AM320" s="197"/>
      <c r="AN320" s="198">
        <f t="shared" si="1658"/>
        <v>0</v>
      </c>
      <c r="AO320" s="197"/>
      <c r="AP320" s="197"/>
      <c r="AQ320" s="198">
        <f t="shared" si="1660"/>
        <v>0</v>
      </c>
      <c r="AR320" s="361"/>
    </row>
    <row r="321" spans="1:44" ht="60" customHeight="1">
      <c r="A321" s="358"/>
      <c r="B321" s="359"/>
      <c r="C321" s="360"/>
      <c r="D321" s="203" t="s">
        <v>263</v>
      </c>
      <c r="E321" s="197">
        <f t="shared" si="1321"/>
        <v>0</v>
      </c>
      <c r="F321" s="197">
        <f t="shared" si="1322"/>
        <v>0</v>
      </c>
      <c r="G321" s="198">
        <f t="shared" si="1323"/>
        <v>0</v>
      </c>
      <c r="H321" s="197"/>
      <c r="I321" s="197"/>
      <c r="J321" s="198">
        <f t="shared" si="1661"/>
        <v>0</v>
      </c>
      <c r="K321" s="197"/>
      <c r="L321" s="197"/>
      <c r="M321" s="198">
        <f t="shared" si="1640"/>
        <v>0</v>
      </c>
      <c r="N321" s="197"/>
      <c r="O321" s="197"/>
      <c r="P321" s="198">
        <f t="shared" si="1642"/>
        <v>0</v>
      </c>
      <c r="Q321" s="197"/>
      <c r="R321" s="197"/>
      <c r="S321" s="198">
        <f t="shared" si="1644"/>
        <v>0</v>
      </c>
      <c r="T321" s="197"/>
      <c r="U321" s="197"/>
      <c r="V321" s="198">
        <f t="shared" si="1646"/>
        <v>0</v>
      </c>
      <c r="W321" s="197"/>
      <c r="X321" s="197"/>
      <c r="Y321" s="198">
        <f t="shared" si="1648"/>
        <v>0</v>
      </c>
      <c r="Z321" s="197"/>
      <c r="AA321" s="197"/>
      <c r="AB321" s="198">
        <f t="shared" si="1650"/>
        <v>0</v>
      </c>
      <c r="AC321" s="197"/>
      <c r="AD321" s="197"/>
      <c r="AE321" s="198">
        <f t="shared" si="1652"/>
        <v>0</v>
      </c>
      <c r="AF321" s="197"/>
      <c r="AG321" s="197"/>
      <c r="AH321" s="198">
        <f t="shared" si="1654"/>
        <v>0</v>
      </c>
      <c r="AI321" s="197"/>
      <c r="AJ321" s="197"/>
      <c r="AK321" s="198">
        <f t="shared" si="1656"/>
        <v>0</v>
      </c>
      <c r="AL321" s="197"/>
      <c r="AM321" s="197"/>
      <c r="AN321" s="198">
        <f t="shared" si="1658"/>
        <v>0</v>
      </c>
      <c r="AO321" s="197"/>
      <c r="AP321" s="197"/>
      <c r="AQ321" s="198">
        <f t="shared" si="1660"/>
        <v>0</v>
      </c>
      <c r="AR321" s="361"/>
    </row>
    <row r="322" spans="1:44" ht="28.9" customHeight="1">
      <c r="A322" s="391" t="s">
        <v>320</v>
      </c>
      <c r="B322" s="392"/>
      <c r="C322" s="393"/>
      <c r="D322" s="180" t="s">
        <v>41</v>
      </c>
      <c r="E322" s="195">
        <f t="shared" si="1321"/>
        <v>58012.469660000002</v>
      </c>
      <c r="F322" s="195">
        <f t="shared" si="1322"/>
        <v>5751.7062500000002</v>
      </c>
      <c r="G322" s="196">
        <f t="shared" si="1323"/>
        <v>9.9146033321967693</v>
      </c>
      <c r="H322" s="196">
        <f>SUM(H323:H326)</f>
        <v>0</v>
      </c>
      <c r="I322" s="196">
        <f>SUM(I323:I326)</f>
        <v>0</v>
      </c>
      <c r="J322" s="196">
        <f t="shared" si="1324"/>
        <v>0</v>
      </c>
      <c r="K322" s="196">
        <f t="shared" ref="K322:L322" si="1662">SUM(K323:K326)</f>
        <v>0</v>
      </c>
      <c r="L322" s="196">
        <f t="shared" si="1662"/>
        <v>0</v>
      </c>
      <c r="M322" s="196">
        <f t="shared" si="1640"/>
        <v>0</v>
      </c>
      <c r="N322" s="196">
        <f t="shared" ref="N322:O322" si="1663">SUM(N323:N326)</f>
        <v>60</v>
      </c>
      <c r="O322" s="196">
        <f t="shared" si="1663"/>
        <v>60</v>
      </c>
      <c r="P322" s="196">
        <f t="shared" si="1642"/>
        <v>100</v>
      </c>
      <c r="Q322" s="196">
        <f t="shared" ref="Q322:R322" si="1664">SUM(Q323:Q326)</f>
        <v>0</v>
      </c>
      <c r="R322" s="196">
        <f t="shared" si="1664"/>
        <v>0</v>
      </c>
      <c r="S322" s="196">
        <f t="shared" si="1644"/>
        <v>0</v>
      </c>
      <c r="T322" s="196">
        <f t="shared" ref="T322:U322" si="1665">SUM(T323:T326)</f>
        <v>0</v>
      </c>
      <c r="U322" s="196">
        <f t="shared" si="1665"/>
        <v>0</v>
      </c>
      <c r="V322" s="196">
        <f t="shared" si="1646"/>
        <v>0</v>
      </c>
      <c r="W322" s="196">
        <f t="shared" ref="W322:X322" si="1666">SUM(W323:W326)</f>
        <v>389.77929</v>
      </c>
      <c r="X322" s="196">
        <f t="shared" si="1666"/>
        <v>389.77929</v>
      </c>
      <c r="Y322" s="196">
        <f t="shared" si="1648"/>
        <v>100</v>
      </c>
      <c r="Z322" s="196">
        <f t="shared" ref="Z322:AA322" si="1667">SUM(Z323:Z326)</f>
        <v>8965.086510000001</v>
      </c>
      <c r="AA322" s="196">
        <f t="shared" si="1667"/>
        <v>2159.76224</v>
      </c>
      <c r="AB322" s="196">
        <f t="shared" si="1650"/>
        <v>24.090813151562102</v>
      </c>
      <c r="AC322" s="196">
        <f t="shared" ref="AC322:AD322" si="1668">SUM(AC323:AC326)</f>
        <v>1594.0376199999998</v>
      </c>
      <c r="AD322" s="196">
        <f t="shared" si="1668"/>
        <v>1424.0376200000001</v>
      </c>
      <c r="AE322" s="196">
        <f t="shared" si="1652"/>
        <v>89.335257972142472</v>
      </c>
      <c r="AF322" s="196">
        <f t="shared" ref="AF322:AG322" si="1669">SUM(AF323:AF326)</f>
        <v>1724.9171100000001</v>
      </c>
      <c r="AG322" s="196">
        <f t="shared" si="1669"/>
        <v>1718.1271000000002</v>
      </c>
      <c r="AH322" s="196">
        <f t="shared" si="1654"/>
        <v>99.60635731649738</v>
      </c>
      <c r="AI322" s="196">
        <f t="shared" ref="AI322:AJ322" si="1670">SUM(AI323:AI326)</f>
        <v>3418.98</v>
      </c>
      <c r="AJ322" s="196">
        <f t="shared" si="1670"/>
        <v>0</v>
      </c>
      <c r="AK322" s="196">
        <f t="shared" si="1656"/>
        <v>0</v>
      </c>
      <c r="AL322" s="196">
        <f t="shared" ref="AL322:AM322" si="1671">SUM(AL323:AL326)</f>
        <v>171.376</v>
      </c>
      <c r="AM322" s="196">
        <f t="shared" si="1671"/>
        <v>0</v>
      </c>
      <c r="AN322" s="196">
        <f t="shared" si="1658"/>
        <v>0</v>
      </c>
      <c r="AO322" s="196">
        <f t="shared" ref="AO322:AP322" si="1672">SUM(AO323:AO326)</f>
        <v>41688.293129999998</v>
      </c>
      <c r="AP322" s="196">
        <f t="shared" si="1672"/>
        <v>0</v>
      </c>
      <c r="AQ322" s="196">
        <f t="shared" si="1660"/>
        <v>0</v>
      </c>
      <c r="AR322" s="361"/>
    </row>
    <row r="323" spans="1:44" ht="33.75" customHeight="1">
      <c r="A323" s="394"/>
      <c r="B323" s="395"/>
      <c r="C323" s="396"/>
      <c r="D323" s="189" t="s">
        <v>37</v>
      </c>
      <c r="E323" s="197">
        <f t="shared" si="1321"/>
        <v>0</v>
      </c>
      <c r="F323" s="197">
        <f t="shared" si="1322"/>
        <v>0</v>
      </c>
      <c r="G323" s="198">
        <f t="shared" si="1323"/>
        <v>0</v>
      </c>
      <c r="H323" s="197">
        <f t="shared" ref="H323:I326" si="1673">H243+H253</f>
        <v>0</v>
      </c>
      <c r="I323" s="197">
        <f t="shared" si="1673"/>
        <v>0</v>
      </c>
      <c r="J323" s="198">
        <f t="shared" si="1324"/>
        <v>0</v>
      </c>
      <c r="K323" s="197">
        <f t="shared" ref="K323:L326" si="1674">K243+K253</f>
        <v>0</v>
      </c>
      <c r="L323" s="197">
        <f t="shared" si="1674"/>
        <v>0</v>
      </c>
      <c r="M323" s="198">
        <f t="shared" si="1640"/>
        <v>0</v>
      </c>
      <c r="N323" s="197">
        <f t="shared" ref="N323:O326" si="1675">N243+N253</f>
        <v>0</v>
      </c>
      <c r="O323" s="197">
        <f t="shared" si="1675"/>
        <v>0</v>
      </c>
      <c r="P323" s="198">
        <f t="shared" si="1642"/>
        <v>0</v>
      </c>
      <c r="Q323" s="197">
        <f t="shared" ref="Q323:R326" si="1676">Q243+Q253</f>
        <v>0</v>
      </c>
      <c r="R323" s="197">
        <f t="shared" si="1676"/>
        <v>0</v>
      </c>
      <c r="S323" s="198">
        <f t="shared" si="1644"/>
        <v>0</v>
      </c>
      <c r="T323" s="197">
        <f t="shared" ref="T323:U326" si="1677">T243+T253</f>
        <v>0</v>
      </c>
      <c r="U323" s="197">
        <f t="shared" si="1677"/>
        <v>0</v>
      </c>
      <c r="V323" s="198">
        <f t="shared" si="1646"/>
        <v>0</v>
      </c>
      <c r="W323" s="197">
        <f t="shared" ref="W323:X326" si="1678">W243+W253</f>
        <v>0</v>
      </c>
      <c r="X323" s="197">
        <f t="shared" si="1678"/>
        <v>0</v>
      </c>
      <c r="Y323" s="198">
        <f t="shared" si="1648"/>
        <v>0</v>
      </c>
      <c r="Z323" s="197">
        <f t="shared" ref="Z323:AA326" si="1679">Z243+Z253</f>
        <v>0</v>
      </c>
      <c r="AA323" s="197">
        <f t="shared" si="1679"/>
        <v>0</v>
      </c>
      <c r="AB323" s="198">
        <f t="shared" si="1650"/>
        <v>0</v>
      </c>
      <c r="AC323" s="197">
        <f t="shared" ref="AC323:AD326" si="1680">AC243+AC253</f>
        <v>0</v>
      </c>
      <c r="AD323" s="197">
        <f t="shared" si="1680"/>
        <v>0</v>
      </c>
      <c r="AE323" s="198">
        <f t="shared" si="1652"/>
        <v>0</v>
      </c>
      <c r="AF323" s="197">
        <f t="shared" ref="AF323:AG326" si="1681">AF243+AF253</f>
        <v>0</v>
      </c>
      <c r="AG323" s="197">
        <f t="shared" si="1681"/>
        <v>0</v>
      </c>
      <c r="AH323" s="198">
        <f t="shared" si="1654"/>
        <v>0</v>
      </c>
      <c r="AI323" s="197">
        <f t="shared" ref="AI323:AJ326" si="1682">AI243+AI253</f>
        <v>0</v>
      </c>
      <c r="AJ323" s="197">
        <f t="shared" si="1682"/>
        <v>0</v>
      </c>
      <c r="AK323" s="198">
        <f t="shared" si="1656"/>
        <v>0</v>
      </c>
      <c r="AL323" s="197">
        <f t="shared" ref="AL323:AM326" si="1683">AL243+AL253</f>
        <v>0</v>
      </c>
      <c r="AM323" s="197">
        <f t="shared" si="1683"/>
        <v>0</v>
      </c>
      <c r="AN323" s="198">
        <f t="shared" si="1658"/>
        <v>0</v>
      </c>
      <c r="AO323" s="197">
        <f t="shared" ref="AO323:AP326" si="1684">AO243+AO253</f>
        <v>0</v>
      </c>
      <c r="AP323" s="197">
        <f t="shared" si="1684"/>
        <v>0</v>
      </c>
      <c r="AQ323" s="198">
        <f t="shared" si="1660"/>
        <v>0</v>
      </c>
      <c r="AR323" s="361"/>
    </row>
    <row r="324" spans="1:44" ht="36" customHeight="1">
      <c r="A324" s="394"/>
      <c r="B324" s="395"/>
      <c r="C324" s="396"/>
      <c r="D324" s="189" t="s">
        <v>2</v>
      </c>
      <c r="E324" s="197">
        <f t="shared" si="1321"/>
        <v>0</v>
      </c>
      <c r="F324" s="197">
        <f t="shared" si="1322"/>
        <v>0</v>
      </c>
      <c r="G324" s="198">
        <f t="shared" si="1323"/>
        <v>0</v>
      </c>
      <c r="H324" s="197">
        <f t="shared" si="1673"/>
        <v>0</v>
      </c>
      <c r="I324" s="197">
        <f t="shared" si="1673"/>
        <v>0</v>
      </c>
      <c r="J324" s="198">
        <f t="shared" si="1324"/>
        <v>0</v>
      </c>
      <c r="K324" s="197">
        <f t="shared" si="1674"/>
        <v>0</v>
      </c>
      <c r="L324" s="197">
        <f t="shared" si="1674"/>
        <v>0</v>
      </c>
      <c r="M324" s="198">
        <f t="shared" si="1640"/>
        <v>0</v>
      </c>
      <c r="N324" s="197">
        <f t="shared" si="1675"/>
        <v>0</v>
      </c>
      <c r="O324" s="197">
        <f t="shared" si="1675"/>
        <v>0</v>
      </c>
      <c r="P324" s="198">
        <f t="shared" si="1642"/>
        <v>0</v>
      </c>
      <c r="Q324" s="197">
        <f t="shared" si="1676"/>
        <v>0</v>
      </c>
      <c r="R324" s="197">
        <f t="shared" si="1676"/>
        <v>0</v>
      </c>
      <c r="S324" s="198">
        <f t="shared" si="1644"/>
        <v>0</v>
      </c>
      <c r="T324" s="197">
        <f t="shared" si="1677"/>
        <v>0</v>
      </c>
      <c r="U324" s="197">
        <f t="shared" si="1677"/>
        <v>0</v>
      </c>
      <c r="V324" s="198">
        <f t="shared" si="1646"/>
        <v>0</v>
      </c>
      <c r="W324" s="197">
        <f t="shared" si="1678"/>
        <v>0</v>
      </c>
      <c r="X324" s="197">
        <f t="shared" si="1678"/>
        <v>0</v>
      </c>
      <c r="Y324" s="198">
        <f t="shared" si="1648"/>
        <v>0</v>
      </c>
      <c r="Z324" s="197">
        <f t="shared" si="1679"/>
        <v>0</v>
      </c>
      <c r="AA324" s="197">
        <f t="shared" si="1679"/>
        <v>0</v>
      </c>
      <c r="AB324" s="198">
        <f t="shared" si="1650"/>
        <v>0</v>
      </c>
      <c r="AC324" s="197">
        <f t="shared" si="1680"/>
        <v>0</v>
      </c>
      <c r="AD324" s="197">
        <f t="shared" si="1680"/>
        <v>0</v>
      </c>
      <c r="AE324" s="198">
        <f t="shared" si="1652"/>
        <v>0</v>
      </c>
      <c r="AF324" s="197">
        <f t="shared" si="1681"/>
        <v>0</v>
      </c>
      <c r="AG324" s="197">
        <f t="shared" si="1681"/>
        <v>0</v>
      </c>
      <c r="AH324" s="198">
        <f t="shared" si="1654"/>
        <v>0</v>
      </c>
      <c r="AI324" s="197">
        <f t="shared" si="1682"/>
        <v>0</v>
      </c>
      <c r="AJ324" s="197">
        <f t="shared" si="1682"/>
        <v>0</v>
      </c>
      <c r="AK324" s="198">
        <f t="shared" si="1656"/>
        <v>0</v>
      </c>
      <c r="AL324" s="197">
        <f t="shared" si="1683"/>
        <v>0</v>
      </c>
      <c r="AM324" s="197">
        <f t="shared" si="1683"/>
        <v>0</v>
      </c>
      <c r="AN324" s="198">
        <f t="shared" si="1658"/>
        <v>0</v>
      </c>
      <c r="AO324" s="197">
        <f t="shared" si="1684"/>
        <v>0</v>
      </c>
      <c r="AP324" s="197">
        <f t="shared" si="1684"/>
        <v>0</v>
      </c>
      <c r="AQ324" s="198">
        <f t="shared" si="1660"/>
        <v>0</v>
      </c>
      <c r="AR324" s="361"/>
    </row>
    <row r="325" spans="1:44" ht="28.9" customHeight="1">
      <c r="A325" s="394"/>
      <c r="B325" s="395"/>
      <c r="C325" s="396"/>
      <c r="D325" s="301" t="s">
        <v>43</v>
      </c>
      <c r="E325" s="197">
        <f t="shared" si="1321"/>
        <v>58012.469660000002</v>
      </c>
      <c r="F325" s="197">
        <f t="shared" si="1322"/>
        <v>5751.7062500000002</v>
      </c>
      <c r="G325" s="198">
        <f t="shared" si="1323"/>
        <v>9.9146033321967693</v>
      </c>
      <c r="H325" s="197">
        <f t="shared" si="1673"/>
        <v>0</v>
      </c>
      <c r="I325" s="197">
        <f t="shared" si="1673"/>
        <v>0</v>
      </c>
      <c r="J325" s="198">
        <f t="shared" si="1324"/>
        <v>0</v>
      </c>
      <c r="K325" s="197">
        <f t="shared" si="1674"/>
        <v>0</v>
      </c>
      <c r="L325" s="197">
        <f t="shared" si="1674"/>
        <v>0</v>
      </c>
      <c r="M325" s="198">
        <f t="shared" si="1640"/>
        <v>0</v>
      </c>
      <c r="N325" s="197">
        <f t="shared" si="1675"/>
        <v>60</v>
      </c>
      <c r="O325" s="197">
        <f t="shared" si="1675"/>
        <v>60</v>
      </c>
      <c r="P325" s="198">
        <f t="shared" si="1642"/>
        <v>100</v>
      </c>
      <c r="Q325" s="197">
        <f t="shared" si="1676"/>
        <v>0</v>
      </c>
      <c r="R325" s="197">
        <f t="shared" si="1676"/>
        <v>0</v>
      </c>
      <c r="S325" s="198">
        <f t="shared" si="1644"/>
        <v>0</v>
      </c>
      <c r="T325" s="197">
        <f t="shared" si="1677"/>
        <v>0</v>
      </c>
      <c r="U325" s="197">
        <f t="shared" si="1677"/>
        <v>0</v>
      </c>
      <c r="V325" s="198">
        <f t="shared" si="1646"/>
        <v>0</v>
      </c>
      <c r="W325" s="197">
        <f t="shared" si="1678"/>
        <v>389.77929</v>
      </c>
      <c r="X325" s="197">
        <f t="shared" si="1678"/>
        <v>389.77929</v>
      </c>
      <c r="Y325" s="198">
        <f t="shared" si="1648"/>
        <v>100</v>
      </c>
      <c r="Z325" s="197">
        <f t="shared" si="1679"/>
        <v>8965.086510000001</v>
      </c>
      <c r="AA325" s="197">
        <f t="shared" si="1679"/>
        <v>2159.76224</v>
      </c>
      <c r="AB325" s="198">
        <f t="shared" si="1650"/>
        <v>24.090813151562102</v>
      </c>
      <c r="AC325" s="197">
        <f t="shared" si="1680"/>
        <v>1594.0376199999998</v>
      </c>
      <c r="AD325" s="197">
        <f t="shared" si="1680"/>
        <v>1424.0376200000001</v>
      </c>
      <c r="AE325" s="198">
        <f t="shared" si="1652"/>
        <v>89.335257972142472</v>
      </c>
      <c r="AF325" s="197">
        <f t="shared" si="1681"/>
        <v>1724.9171100000001</v>
      </c>
      <c r="AG325" s="197">
        <f t="shared" si="1681"/>
        <v>1718.1271000000002</v>
      </c>
      <c r="AH325" s="198">
        <f t="shared" si="1654"/>
        <v>99.60635731649738</v>
      </c>
      <c r="AI325" s="197">
        <f t="shared" si="1682"/>
        <v>3418.98</v>
      </c>
      <c r="AJ325" s="197">
        <f t="shared" si="1682"/>
        <v>0</v>
      </c>
      <c r="AK325" s="198">
        <f t="shared" si="1656"/>
        <v>0</v>
      </c>
      <c r="AL325" s="197">
        <f t="shared" si="1683"/>
        <v>171.376</v>
      </c>
      <c r="AM325" s="197">
        <f t="shared" si="1683"/>
        <v>0</v>
      </c>
      <c r="AN325" s="198">
        <f t="shared" si="1658"/>
        <v>0</v>
      </c>
      <c r="AO325" s="197">
        <f t="shared" si="1684"/>
        <v>41688.293129999998</v>
      </c>
      <c r="AP325" s="197">
        <f t="shared" si="1684"/>
        <v>0</v>
      </c>
      <c r="AQ325" s="198">
        <f t="shared" si="1660"/>
        <v>0</v>
      </c>
      <c r="AR325" s="361"/>
    </row>
    <row r="326" spans="1:44" ht="28.9" customHeight="1">
      <c r="A326" s="397"/>
      <c r="B326" s="398"/>
      <c r="C326" s="399"/>
      <c r="D326" s="204" t="s">
        <v>263</v>
      </c>
      <c r="E326" s="197">
        <f t="shared" si="1321"/>
        <v>0</v>
      </c>
      <c r="F326" s="197">
        <f t="shared" si="1322"/>
        <v>0</v>
      </c>
      <c r="G326" s="198">
        <f t="shared" si="1323"/>
        <v>0</v>
      </c>
      <c r="H326" s="197">
        <f t="shared" si="1673"/>
        <v>0</v>
      </c>
      <c r="I326" s="197">
        <f t="shared" si="1673"/>
        <v>0</v>
      </c>
      <c r="J326" s="198">
        <f t="shared" si="1324"/>
        <v>0</v>
      </c>
      <c r="K326" s="197">
        <f t="shared" si="1674"/>
        <v>0</v>
      </c>
      <c r="L326" s="197">
        <f t="shared" si="1674"/>
        <v>0</v>
      </c>
      <c r="M326" s="198">
        <f t="shared" si="1640"/>
        <v>0</v>
      </c>
      <c r="N326" s="197">
        <f t="shared" si="1675"/>
        <v>0</v>
      </c>
      <c r="O326" s="197">
        <f t="shared" si="1675"/>
        <v>0</v>
      </c>
      <c r="P326" s="198">
        <f t="shared" si="1642"/>
        <v>0</v>
      </c>
      <c r="Q326" s="197">
        <f t="shared" si="1676"/>
        <v>0</v>
      </c>
      <c r="R326" s="197">
        <f t="shared" si="1676"/>
        <v>0</v>
      </c>
      <c r="S326" s="198">
        <f t="shared" si="1644"/>
        <v>0</v>
      </c>
      <c r="T326" s="197">
        <f t="shared" si="1677"/>
        <v>0</v>
      </c>
      <c r="U326" s="197">
        <f t="shared" si="1677"/>
        <v>0</v>
      </c>
      <c r="V326" s="198">
        <f t="shared" si="1646"/>
        <v>0</v>
      </c>
      <c r="W326" s="197">
        <f t="shared" si="1678"/>
        <v>0</v>
      </c>
      <c r="X326" s="197">
        <f t="shared" si="1678"/>
        <v>0</v>
      </c>
      <c r="Y326" s="198">
        <f t="shared" si="1648"/>
        <v>0</v>
      </c>
      <c r="Z326" s="197">
        <f t="shared" si="1679"/>
        <v>0</v>
      </c>
      <c r="AA326" s="197">
        <f t="shared" si="1679"/>
        <v>0</v>
      </c>
      <c r="AB326" s="198">
        <f t="shared" si="1650"/>
        <v>0</v>
      </c>
      <c r="AC326" s="197">
        <f t="shared" si="1680"/>
        <v>0</v>
      </c>
      <c r="AD326" s="197">
        <f t="shared" si="1680"/>
        <v>0</v>
      </c>
      <c r="AE326" s="198">
        <f t="shared" si="1652"/>
        <v>0</v>
      </c>
      <c r="AF326" s="197">
        <f t="shared" si="1681"/>
        <v>0</v>
      </c>
      <c r="AG326" s="197">
        <f t="shared" si="1681"/>
        <v>0</v>
      </c>
      <c r="AH326" s="198">
        <f t="shared" si="1654"/>
        <v>0</v>
      </c>
      <c r="AI326" s="197">
        <f t="shared" si="1682"/>
        <v>0</v>
      </c>
      <c r="AJ326" s="197">
        <f t="shared" si="1682"/>
        <v>0</v>
      </c>
      <c r="AK326" s="198">
        <f t="shared" si="1656"/>
        <v>0</v>
      </c>
      <c r="AL326" s="197">
        <f t="shared" si="1683"/>
        <v>0</v>
      </c>
      <c r="AM326" s="197">
        <f t="shared" si="1683"/>
        <v>0</v>
      </c>
      <c r="AN326" s="198">
        <f t="shared" si="1658"/>
        <v>0</v>
      </c>
      <c r="AO326" s="197">
        <f t="shared" si="1684"/>
        <v>0</v>
      </c>
      <c r="AP326" s="197">
        <f t="shared" si="1684"/>
        <v>0</v>
      </c>
      <c r="AQ326" s="198">
        <f t="shared" si="1660"/>
        <v>0</v>
      </c>
      <c r="AR326" s="362"/>
    </row>
    <row r="327" spans="1:44" ht="28.9" customHeight="1">
      <c r="A327" s="401" t="s">
        <v>329</v>
      </c>
      <c r="B327" s="401"/>
      <c r="C327" s="401"/>
      <c r="D327" s="401"/>
      <c r="E327" s="401"/>
      <c r="F327" s="401"/>
      <c r="G327" s="401"/>
      <c r="H327" s="401"/>
      <c r="I327" s="401"/>
      <c r="J327" s="401"/>
      <c r="K327" s="401"/>
      <c r="L327" s="401"/>
      <c r="M327" s="401"/>
      <c r="N327" s="401"/>
      <c r="O327" s="401"/>
      <c r="P327" s="401"/>
      <c r="Q327" s="401"/>
      <c r="R327" s="401"/>
      <c r="S327" s="401"/>
      <c r="T327" s="401"/>
      <c r="U327" s="401"/>
      <c r="V327" s="401"/>
      <c r="W327" s="401"/>
      <c r="X327" s="401"/>
      <c r="Y327" s="401"/>
      <c r="Z327" s="401"/>
      <c r="AA327" s="401"/>
      <c r="AB327" s="401"/>
      <c r="AC327" s="401"/>
      <c r="AD327" s="401"/>
      <c r="AE327" s="401"/>
      <c r="AF327" s="401"/>
      <c r="AG327" s="401"/>
      <c r="AH327" s="401"/>
      <c r="AI327" s="401"/>
      <c r="AJ327" s="401"/>
      <c r="AK327" s="401"/>
      <c r="AL327" s="401"/>
      <c r="AM327" s="401"/>
      <c r="AN327" s="401"/>
      <c r="AO327" s="401"/>
      <c r="AP327" s="401"/>
      <c r="AQ327" s="401"/>
      <c r="AR327" s="401"/>
    </row>
    <row r="328" spans="1:44" ht="40.15" customHeight="1">
      <c r="A328" s="358" t="s">
        <v>319</v>
      </c>
      <c r="B328" s="400" t="s">
        <v>355</v>
      </c>
      <c r="C328" s="360" t="s">
        <v>473</v>
      </c>
      <c r="D328" s="205" t="s">
        <v>41</v>
      </c>
      <c r="E328" s="207">
        <f>H328+K328+N328+Q328+T328+W328+Z328+AC328+AF328+AI328+AL328+AO328</f>
        <v>80097.098870000002</v>
      </c>
      <c r="F328" s="207">
        <f>I328+L328+O328+R328+U328+X328+AA328+AD328+AG328+AJ328+AM328+AP328</f>
        <v>50539.696639999995</v>
      </c>
      <c r="G328" s="207">
        <f>IF(F328,F328/E328*100,0)</f>
        <v>63.098036449519157</v>
      </c>
      <c r="H328" s="207">
        <f>SUM(H329:H332)</f>
        <v>0</v>
      </c>
      <c r="I328" s="207">
        <f>SUM(I329:I332)</f>
        <v>0</v>
      </c>
      <c r="J328" s="207">
        <f>IF(I328,I328/H328*100,0)</f>
        <v>0</v>
      </c>
      <c r="K328" s="207">
        <f>SUM(K329:K332)</f>
        <v>1820.2909999999999</v>
      </c>
      <c r="L328" s="207">
        <f>SUM(L329:L332)</f>
        <v>1820.2909999999999</v>
      </c>
      <c r="M328" s="207">
        <f>IF(L328,L328/K328*100,0)</f>
        <v>100</v>
      </c>
      <c r="N328" s="207">
        <f>SUM(N329:N332)</f>
        <v>0</v>
      </c>
      <c r="O328" s="207">
        <f>SUM(O329:O332)</f>
        <v>0</v>
      </c>
      <c r="P328" s="207">
        <f>IF(O328,O328/N328*100,0)</f>
        <v>0</v>
      </c>
      <c r="Q328" s="207">
        <f>SUM(Q329:Q332)</f>
        <v>0</v>
      </c>
      <c r="R328" s="207">
        <f>SUM(R329:R332)</f>
        <v>0</v>
      </c>
      <c r="S328" s="207">
        <f>IF(R328,R328/Q328*100,0)</f>
        <v>0</v>
      </c>
      <c r="T328" s="207">
        <f>SUM(T329:T332)</f>
        <v>0</v>
      </c>
      <c r="U328" s="207">
        <f>SUM(U329:U332)</f>
        <v>0</v>
      </c>
      <c r="V328" s="207">
        <f>IF(U328,U328/T328*100,0)</f>
        <v>0</v>
      </c>
      <c r="W328" s="207">
        <f>SUM(W329:W332)</f>
        <v>6139.8088299999999</v>
      </c>
      <c r="X328" s="207">
        <f>SUM(X329:X332)</f>
        <v>6139.8088299999999</v>
      </c>
      <c r="Y328" s="207">
        <f>IF(X328,X328/W328*100,0)</f>
        <v>100</v>
      </c>
      <c r="Z328" s="207">
        <f>SUM(Z329:Z332)</f>
        <v>21057.45696</v>
      </c>
      <c r="AA328" s="207">
        <f>SUM(AA329:AA332)</f>
        <v>21057.45696</v>
      </c>
      <c r="AB328" s="207">
        <f>IF(AA328,AA328/Z328*100,0)</f>
        <v>100</v>
      </c>
      <c r="AC328" s="207">
        <f>SUM(AC329:AC332)</f>
        <v>4294.54</v>
      </c>
      <c r="AD328" s="207">
        <f>SUM(AD329:AD332)</f>
        <v>4294.54</v>
      </c>
      <c r="AE328" s="207">
        <f>IF(AD328,AD328/AC328*100,0)</f>
        <v>100</v>
      </c>
      <c r="AF328" s="207">
        <f>SUM(AF329:AF332)</f>
        <v>17227.599849999999</v>
      </c>
      <c r="AG328" s="207">
        <f>SUM(AG329:AG332)</f>
        <v>17227.599849999999</v>
      </c>
      <c r="AH328" s="207">
        <f>IF(AG328,AG328/AF328*100,0)</f>
        <v>100</v>
      </c>
      <c r="AI328" s="207">
        <f>SUM(AI329:AI332)</f>
        <v>0</v>
      </c>
      <c r="AJ328" s="207">
        <f>SUM(AJ329:AJ332)</f>
        <v>0</v>
      </c>
      <c r="AK328" s="207">
        <f>IF(AJ328,AJ328/AI328*100,0)</f>
        <v>0</v>
      </c>
      <c r="AL328" s="207">
        <f>SUM(AL329:AL332)</f>
        <v>1883.9704999999999</v>
      </c>
      <c r="AM328" s="207">
        <f>SUM(AM329:AM332)</f>
        <v>0</v>
      </c>
      <c r="AN328" s="207">
        <f>IF(AM328,AM328/AL328*100,0)</f>
        <v>0</v>
      </c>
      <c r="AO328" s="207">
        <f>SUM(AO329:AO332)</f>
        <v>27673.43173</v>
      </c>
      <c r="AP328" s="207">
        <f>SUM(AP329:AP332)</f>
        <v>0</v>
      </c>
      <c r="AQ328" s="207">
        <f>IF(AP328,AP328/AO328*100,0)</f>
        <v>0</v>
      </c>
      <c r="AR328" s="361"/>
    </row>
    <row r="329" spans="1:44" ht="40.15" customHeight="1">
      <c r="A329" s="358"/>
      <c r="B329" s="400"/>
      <c r="C329" s="360"/>
      <c r="D329" s="173" t="s">
        <v>37</v>
      </c>
      <c r="E329" s="279">
        <f t="shared" ref="E329:F477" si="1685">H329+K329+N329+Q329+T329+W329+Z329+AC329+AF329+AI329+AL329+AO329</f>
        <v>0</v>
      </c>
      <c r="F329" s="279">
        <f t="shared" si="1685"/>
        <v>0</v>
      </c>
      <c r="G329" s="279">
        <f t="shared" ref="G329:G477" si="1686">IF(F329,F329/E329*100,0)</f>
        <v>0</v>
      </c>
      <c r="H329" s="279">
        <f>H334+H339+H364+H369+H374+H379+H384+H389+H394+H399+H404+H464</f>
        <v>0</v>
      </c>
      <c r="I329" s="279">
        <f>I334+I339+I364+I369+I374+I379+I384+I389+I394+I399+I404+I464</f>
        <v>0</v>
      </c>
      <c r="J329" s="279">
        <f t="shared" ref="J329:J477" si="1687">IF(I329,I329/H329*100,0)</f>
        <v>0</v>
      </c>
      <c r="K329" s="279">
        <f>K334+K339+K364+K369+K374+K379+K384+K389+K394+K399+K404+K464</f>
        <v>0</v>
      </c>
      <c r="L329" s="279">
        <f>L334+L339+L364+L369+L374+L379+L384+L389+L394+L399+L404+L464</f>
        <v>0</v>
      </c>
      <c r="M329" s="279">
        <f t="shared" ref="M329:M477" si="1688">IF(L329,L329/K329*100,0)</f>
        <v>0</v>
      </c>
      <c r="N329" s="279">
        <f>N334+N339+N364+N369+N374+N379+N384+N389+N394+N399+N404+N464</f>
        <v>0</v>
      </c>
      <c r="O329" s="279">
        <f>O334+O339+O364+O369+O374+O379+O384+O389+O394+O399+O404+O464</f>
        <v>0</v>
      </c>
      <c r="P329" s="279">
        <f t="shared" ref="P329:P477" si="1689">IF(O329,O329/N329*100,0)</f>
        <v>0</v>
      </c>
      <c r="Q329" s="279">
        <f>Q334+Q339+Q364+Q369+Q374+Q379+Q384+Q389+Q394+Q399+Q404+Q464</f>
        <v>0</v>
      </c>
      <c r="R329" s="279">
        <f>R334+R339+R364+R369+R374+R379+R384+R389+R394+R399+R404+R464</f>
        <v>0</v>
      </c>
      <c r="S329" s="279">
        <f t="shared" ref="S329:S477" si="1690">IF(R329,R329/Q329*100,0)</f>
        <v>0</v>
      </c>
      <c r="T329" s="279">
        <f>T334+T339+T364+T369+T374+T379+T384+T389+T394+T399+T404+T464</f>
        <v>0</v>
      </c>
      <c r="U329" s="279">
        <f>U334+U339+U364+U369+U374+U379+U384+U389+U394+U399+U404+U464</f>
        <v>0</v>
      </c>
      <c r="V329" s="279">
        <f t="shared" ref="V329:V477" si="1691">IF(U329,U329/T329*100,0)</f>
        <v>0</v>
      </c>
      <c r="W329" s="279">
        <f>W334+W339+W364+W369+W374+W379+W384+W389+W394+W399+W404+W464</f>
        <v>0</v>
      </c>
      <c r="X329" s="279">
        <f>X334+X339+X364+X369+X374+X379+X384+X389+X394+X399+X404+X464</f>
        <v>0</v>
      </c>
      <c r="Y329" s="279">
        <f t="shared" ref="Y329:Y477" si="1692">IF(X329,X329/W329*100,0)</f>
        <v>0</v>
      </c>
      <c r="Z329" s="279">
        <f>Z334+Z339+Z364+Z369+Z374+Z379+Z384+Z389+Z394+Z399+Z404+Z464</f>
        <v>0</v>
      </c>
      <c r="AA329" s="279">
        <f>AA334+AA339+AA364+AA369+AA374+AA379+AA384+AA389+AA394+AA399+AA404+AA464</f>
        <v>0</v>
      </c>
      <c r="AB329" s="279">
        <f t="shared" ref="AB329:AB477" si="1693">IF(AA329,AA329/Z329*100,0)</f>
        <v>0</v>
      </c>
      <c r="AC329" s="279">
        <f>AC334+AC339+AC364+AC369+AC374+AC379+AC384+AC389+AC394+AC399+AC404+AC464</f>
        <v>0</v>
      </c>
      <c r="AD329" s="279">
        <f>AD334+AD339+AD364+AD369+AD374+AD379+AD384+AD389+AD394+AD399+AD404+AD464</f>
        <v>0</v>
      </c>
      <c r="AE329" s="279">
        <f t="shared" ref="AE329:AE477" si="1694">IF(AD329,AD329/AC329*100,0)</f>
        <v>0</v>
      </c>
      <c r="AF329" s="279">
        <f>AF334+AF339+AF364+AF369+AF374+AF379+AF384+AF389+AF394+AF399+AF404+AF464</f>
        <v>0</v>
      </c>
      <c r="AG329" s="279">
        <f>AG334+AG339+AG364+AG369+AG374+AG379+AG384+AG389+AG394+AG399+AG404+AG464</f>
        <v>0</v>
      </c>
      <c r="AH329" s="279">
        <f t="shared" ref="AH329:AH477" si="1695">IF(AG329,AG329/AF329*100,0)</f>
        <v>0</v>
      </c>
      <c r="AI329" s="279">
        <f>AI334+AI339+AI364+AI369+AI374+AI379+AI384+AI389+AI394+AI399+AI404+AI464</f>
        <v>0</v>
      </c>
      <c r="AJ329" s="279">
        <f>AJ334+AJ339+AJ364+AJ369+AJ374+AJ379+AJ384+AJ389+AJ394+AJ399+AJ404+AJ464</f>
        <v>0</v>
      </c>
      <c r="AK329" s="279">
        <f t="shared" ref="AK329:AK477" si="1696">IF(AJ329,AJ329/AI329*100,0)</f>
        <v>0</v>
      </c>
      <c r="AL329" s="279">
        <f>AL334+AL339+AL364+AL369+AL374+AL379+AL384+AL389+AL394+AL399+AL404+AL464</f>
        <v>0</v>
      </c>
      <c r="AM329" s="279">
        <f>AM334+AM339+AM364+AM369+AM374+AM379+AM384+AM389+AM394+AM399+AM404+AM464</f>
        <v>0</v>
      </c>
      <c r="AN329" s="279">
        <f t="shared" ref="AN329:AN477" si="1697">IF(AM329,AM329/AL329*100,0)</f>
        <v>0</v>
      </c>
      <c r="AO329" s="279">
        <f>AO334+AO339+AO364+AO369+AO374+AO379+AO384+AO389+AO394+AO399+AO404+AO464</f>
        <v>0</v>
      </c>
      <c r="AP329" s="279">
        <f>AP334+AP339+AP364+AP369+AP374+AP379+AP384+AP389+AP394+AP399+AP404+AP464</f>
        <v>0</v>
      </c>
      <c r="AQ329" s="279">
        <f t="shared" ref="AQ329:AQ477" si="1698">IF(AP329,AP329/AO329*100,0)</f>
        <v>0</v>
      </c>
      <c r="AR329" s="361"/>
    </row>
    <row r="330" spans="1:44" ht="40.15" customHeight="1">
      <c r="A330" s="358"/>
      <c r="B330" s="400"/>
      <c r="C330" s="360"/>
      <c r="D330" s="173" t="s">
        <v>2</v>
      </c>
      <c r="E330" s="279">
        <f t="shared" si="1685"/>
        <v>0</v>
      </c>
      <c r="F330" s="279">
        <f t="shared" si="1685"/>
        <v>0</v>
      </c>
      <c r="G330" s="279">
        <f t="shared" si="1686"/>
        <v>0</v>
      </c>
      <c r="H330" s="279">
        <f>H335+H340+H365+H370+H375+H380+H385+H390+H395+H400+H405+H465</f>
        <v>0</v>
      </c>
      <c r="I330" s="279">
        <f>I335+I340+I365+I370+I375+I380+I385+I390+I395+I400+I405+I465</f>
        <v>0</v>
      </c>
      <c r="J330" s="279">
        <f t="shared" si="1687"/>
        <v>0</v>
      </c>
      <c r="K330" s="279">
        <f>K335+K340+K365+K370+K375+K380+K385+K390+K395+K400+K405+K465</f>
        <v>0</v>
      </c>
      <c r="L330" s="279">
        <f>L335+L340+L365+L370+L375+L380+L385+L390+L395+L400+L405+L465</f>
        <v>0</v>
      </c>
      <c r="M330" s="279">
        <f t="shared" si="1688"/>
        <v>0</v>
      </c>
      <c r="N330" s="279">
        <f>N335+N340+N365+N370+N375+N380+N385+N390+N395+N400+N405+N465</f>
        <v>0</v>
      </c>
      <c r="O330" s="279">
        <f>O335+O340+O365+O370+O375+O380+O385+O390+O395+O400+O405+O465</f>
        <v>0</v>
      </c>
      <c r="P330" s="279">
        <f t="shared" si="1689"/>
        <v>0</v>
      </c>
      <c r="Q330" s="279">
        <f>Q335+Q340+Q365+Q370+Q375+Q380+Q385+Q390+Q395+Q400+Q405+Q465</f>
        <v>0</v>
      </c>
      <c r="R330" s="279">
        <f>R335+R340+R365+R370+R375+R380+R385+R390+R395+R400+R405+R465</f>
        <v>0</v>
      </c>
      <c r="S330" s="279">
        <f t="shared" si="1690"/>
        <v>0</v>
      </c>
      <c r="T330" s="279">
        <f>T335+T340+T365+T370+T375+T380+T385+T390+T395+T400+T405+T465</f>
        <v>0</v>
      </c>
      <c r="U330" s="279">
        <f>U335+U340+U365+U370+U375+U380+U385+U390+U395+U400+U405+U465</f>
        <v>0</v>
      </c>
      <c r="V330" s="279">
        <f t="shared" si="1691"/>
        <v>0</v>
      </c>
      <c r="W330" s="279">
        <f>W335+W340+W365+W370+W375+W380+W385+W390+W395+W400+W405+W465</f>
        <v>0</v>
      </c>
      <c r="X330" s="279">
        <f>X335+X340+X365+X370+X375+X380+X385+X390+X395+X400+X405+X465</f>
        <v>0</v>
      </c>
      <c r="Y330" s="279">
        <f t="shared" si="1692"/>
        <v>0</v>
      </c>
      <c r="Z330" s="279">
        <f>Z335+Z340+Z365+Z370+Z375+Z380+Z385+Z390+Z395+Z400+Z405+Z465</f>
        <v>0</v>
      </c>
      <c r="AA330" s="279">
        <f>AA335+AA340+AA365+AA370+AA375+AA380+AA385+AA390+AA395+AA400+AA405+AA465</f>
        <v>0</v>
      </c>
      <c r="AB330" s="279">
        <f t="shared" si="1693"/>
        <v>0</v>
      </c>
      <c r="AC330" s="279">
        <f>AC335+AC340+AC365+AC370+AC375+AC380+AC385+AC390+AC395+AC400+AC405+AC465</f>
        <v>0</v>
      </c>
      <c r="AD330" s="279">
        <f>AD335+AD340+AD365+AD370+AD375+AD380+AD385+AD390+AD395+AD400+AD405+AD465</f>
        <v>0</v>
      </c>
      <c r="AE330" s="279">
        <f t="shared" si="1694"/>
        <v>0</v>
      </c>
      <c r="AF330" s="279">
        <f>AF335+AF340+AF365+AF370+AF375+AF380+AF385+AF390+AF395+AF400+AF405+AF465</f>
        <v>0</v>
      </c>
      <c r="AG330" s="279">
        <f>AG335+AG340+AG365+AG370+AG375+AG380+AG385+AG390+AG395+AG400+AG405+AG465</f>
        <v>0</v>
      </c>
      <c r="AH330" s="279">
        <f t="shared" si="1695"/>
        <v>0</v>
      </c>
      <c r="AI330" s="279">
        <f>AI335+AI340+AI365+AI370+AI375+AI380+AI385+AI390+AI395+AI400+AI405+AI465</f>
        <v>0</v>
      </c>
      <c r="AJ330" s="279">
        <f>AJ335+AJ340+AJ365+AJ370+AJ375+AJ380+AJ385+AJ390+AJ395+AJ400+AJ405+AJ465</f>
        <v>0</v>
      </c>
      <c r="AK330" s="279">
        <f t="shared" si="1696"/>
        <v>0</v>
      </c>
      <c r="AL330" s="279">
        <f>AL335+AL340+AL365+AL370+AL375+AL380+AL385+AL390+AL395+AL400+AL405+AL465</f>
        <v>0</v>
      </c>
      <c r="AM330" s="279">
        <f>AM335+AM340+AM365+AM370+AM375+AM380+AM385+AM390+AM395+AM400+AM405+AM465</f>
        <v>0</v>
      </c>
      <c r="AN330" s="279">
        <f t="shared" si="1697"/>
        <v>0</v>
      </c>
      <c r="AO330" s="279">
        <f>AO335+AO340+AO365+AO370+AO375+AO380+AO385+AO390+AO395+AO400+AO405+AO465</f>
        <v>0</v>
      </c>
      <c r="AP330" s="279">
        <f>AP335+AP340+AP365+AP370+AP375+AP380+AP385+AP390+AP395+AP400+AP405+AP465</f>
        <v>0</v>
      </c>
      <c r="AQ330" s="279">
        <f t="shared" si="1698"/>
        <v>0</v>
      </c>
      <c r="AR330" s="361"/>
    </row>
    <row r="331" spans="1:44" ht="40.15" customHeight="1">
      <c r="A331" s="358"/>
      <c r="B331" s="400"/>
      <c r="C331" s="360"/>
      <c r="D331" s="302" t="s">
        <v>43</v>
      </c>
      <c r="E331" s="279">
        <f t="shared" si="1685"/>
        <v>80097.098870000002</v>
      </c>
      <c r="F331" s="279">
        <f t="shared" si="1685"/>
        <v>50539.696639999995</v>
      </c>
      <c r="G331" s="279">
        <f t="shared" si="1686"/>
        <v>63.098036449519157</v>
      </c>
      <c r="H331" s="279">
        <f>H336+H341+H366+H371+H376+H381+H386+H391+H396+H401+H406+H466+H346+H351+H356+H361+H411+H416+H421+H426+H431+H436+H441+H446+H451+H456+H461+H471</f>
        <v>0</v>
      </c>
      <c r="I331" s="279">
        <f>I336+I341+I366+I371+I376+I381+I386+I391+I396+I401+I406+I466+I346+I351+I356+I361+I411+I416+I421+I426+I431+I436+I441+I446+I451+I456+I461+I471</f>
        <v>0</v>
      </c>
      <c r="J331" s="279">
        <f t="shared" si="1687"/>
        <v>0</v>
      </c>
      <c r="K331" s="279">
        <f>K336+K341+K366+K371+K376+K381+K386+K391+K396+K401+K406+K466+K346+K351+K356+K361+K411+K416+K421+K426+K431+K436+K441+K446+K451+K456+K461+K471</f>
        <v>1820.2909999999999</v>
      </c>
      <c r="L331" s="279">
        <f>L336+L341+L366+L371+L376+L381+L386+L391+L396+L401+L406+L466+L346+L351+L356+L361+L411+L416+L421+L426+L431+L436+L441+L446+L451+L456+L461+L471</f>
        <v>1820.2909999999999</v>
      </c>
      <c r="M331" s="279">
        <f t="shared" si="1688"/>
        <v>100</v>
      </c>
      <c r="N331" s="279">
        <f>N336+N341+N366+N371+N376+N381+N386+N391+N396+N401+N406+N466+N346+N351+N356+N361+N411+N416+N421+N426+N431+N436+N441+N446+N451+N456+N461+N471</f>
        <v>0</v>
      </c>
      <c r="O331" s="279">
        <f>O336+O341+O366+O371+O376+O381+O386+O391+O396+O401+O406+O466+O346+O351+O356+O361+O411+O416+O421+O426+O431+O436+O441+O446+O451+O456+O461+O471</f>
        <v>0</v>
      </c>
      <c r="P331" s="279">
        <f t="shared" si="1689"/>
        <v>0</v>
      </c>
      <c r="Q331" s="279">
        <f>Q336+Q341+Q366+Q371+Q376+Q381+Q386+Q391+Q396+Q401+Q406+Q466+Q346+Q351+Q356+Q361+Q411+Q416+Q421+Q426+Q431+Q436+Q441+Q446+Q451+Q456+Q461+Q471</f>
        <v>0</v>
      </c>
      <c r="R331" s="279">
        <f>R336+R341+R366+R371+R376+R381+R386+R391+R396+R401+R406+R466+R346+R351+R356+R361+R411+R416+R421+R426+R431+R436+R441+R446+R451+R456+R461+R471</f>
        <v>0</v>
      </c>
      <c r="S331" s="279">
        <f t="shared" si="1690"/>
        <v>0</v>
      </c>
      <c r="T331" s="279">
        <f>T336+T341+T366+T371+T376+T381+T386+T391+T396+T401+T406+T466+T346+T351+T356+T361+T411+T416+T421+T426+T431+T436+T441+T446+T451+T456+T461+T471</f>
        <v>0</v>
      </c>
      <c r="U331" s="279">
        <f>U336+U341+U366+U371+U376+U381+U386+U391+U396+U401+U406+U466+U346+U351+U356+U361+U411+U416+U421+U426+U431+U436+U441+U446+U451+U456+U461+U471</f>
        <v>0</v>
      </c>
      <c r="V331" s="279">
        <f t="shared" si="1691"/>
        <v>0</v>
      </c>
      <c r="W331" s="279">
        <f>W336+W341+W366+W371+W376+W381+W386+W391+W396+W401+W406+W466+W346+W351+W356+W361+W411+W416+W421+W426+W431+W436+W441+W446+W451+W456+W461+W471</f>
        <v>6139.8088299999999</v>
      </c>
      <c r="X331" s="279">
        <f>X336+X341+X366+X371+X376+X381+X386+X391+X396+X401+X406+X466+X346+X351+X356+X361+X411+X416+X421+X426+X431+X436+X441+X446+X451+X456+X461+X471</f>
        <v>6139.8088299999999</v>
      </c>
      <c r="Y331" s="279">
        <f t="shared" si="1692"/>
        <v>100</v>
      </c>
      <c r="Z331" s="279">
        <f>Z336+Z341+Z366+Z371+Z376+Z381+Z386+Z391+Z396+Z401+Z406+Z466+Z346+Z351+Z356+Z361+Z411+Z416+Z421+Z426+Z431+Z436+Z441+Z446+Z451+Z456+Z461+Z471</f>
        <v>21057.45696</v>
      </c>
      <c r="AA331" s="279">
        <f>AA336+AA341+AA366+AA371+AA376+AA381+AA386+AA391+AA396+AA401+AA406+AA466+AA346+AA351+AA356+AA361+AA411+AA416+AA421+AA426+AA431+AA436+AA441+AA446+AA451+AA456+AA461+AA471</f>
        <v>21057.45696</v>
      </c>
      <c r="AB331" s="279">
        <f t="shared" si="1693"/>
        <v>100</v>
      </c>
      <c r="AC331" s="279">
        <f>AC336+AC341+AC366+AC371+AC376+AC381+AC386+AC391+AC396+AC401+AC406+AC466+AC346+AC351+AC356+AC361+AC411+AC416+AC421+AC426+AC431+AC436+AC441+AC446+AC451+AC456+AC461+AC471</f>
        <v>4294.54</v>
      </c>
      <c r="AD331" s="279">
        <f>AD336+AD341+AD366+AD371+AD376+AD381+AD386+AD391+AD396+AD401+AD406+AD466+AD346+AD351+AD356+AD361+AD411+AD416+AD421+AD426+AD431+AD436+AD441+AD446+AD451+AD456+AD461+AD471</f>
        <v>4294.54</v>
      </c>
      <c r="AE331" s="279">
        <f t="shared" si="1694"/>
        <v>100</v>
      </c>
      <c r="AF331" s="279">
        <f>AF336+AF341+AF366+AF371+AF376+AF381+AF386+AF391+AF396+AF401+AF406+AF466+AF346+AF351+AF356+AF361+AF411+AF416+AF421+AF426+AF431+AF436+AF441+AF446+AF451+AF456+AF461+AF471</f>
        <v>17227.599849999999</v>
      </c>
      <c r="AG331" s="279">
        <f>AG336+AG341+AG366+AG371+AG376+AG381+AG386+AG391+AG396+AG401+AG406+AG466+AG346+AG351+AG356+AG361+AG411+AG416+AG421+AG426+AG431+AG436+AG441+AG446+AG451+AG456+AG461+AG471</f>
        <v>17227.599849999999</v>
      </c>
      <c r="AH331" s="279">
        <f t="shared" si="1695"/>
        <v>100</v>
      </c>
      <c r="AI331" s="279">
        <f>AI336+AI341+AI366+AI371+AI376+AI381+AI386+AI391+AI396+AI401+AI406+AI466+AI346+AI351+AI356+AI361+AI411+AI416+AI421+AI426+AI431+AI436+AI441+AI446+AI451+AI456+AI461+AI471</f>
        <v>0</v>
      </c>
      <c r="AJ331" s="279">
        <f>AJ336+AJ341+AJ366+AJ371+AJ376+AJ381+AJ386+AJ391+AJ396+AJ401+AJ406+AJ466+AJ346+AJ351+AJ356+AJ361+AJ411+AJ416+AJ421+AJ426+AJ431+AJ436+AJ441+AJ446+AJ451+AJ456+AJ461+AJ471</f>
        <v>0</v>
      </c>
      <c r="AK331" s="279">
        <f t="shared" si="1696"/>
        <v>0</v>
      </c>
      <c r="AL331" s="279">
        <f>AL336+AL341+AL366+AL371+AL376+AL381+AL386+AL391+AL396+AL401+AL406+AL466+AL346+AL351+AL356+AL361+AL411+AL416+AL421+AL426+AL431+AL436+AL441+AL446+AL451+AL456+AL461+AL471</f>
        <v>1883.9704999999999</v>
      </c>
      <c r="AM331" s="279">
        <f>AM336+AM341+AM366+AM371+AM376+AM381+AM386+AM391+AM396+AM401+AM406+AM466+AM346+AM351+AM356+AM361+AM411+AM416+AM421+AM426+AM431+AM436+AM441+AM446+AM451+AM456+AM461+AM471</f>
        <v>0</v>
      </c>
      <c r="AN331" s="279">
        <f t="shared" si="1697"/>
        <v>0</v>
      </c>
      <c r="AO331" s="279">
        <f>AO336+AO341+AO366+AO371+AO376+AO381+AO386+AO391+AO396+AO401+AO406+AO466+AO346+AO351+AO356+AO361+AO411+AO416+AO421+AO426+AO431+AO436+AO441+AO446+AO451+AO456+AO461+AO471</f>
        <v>27673.43173</v>
      </c>
      <c r="AP331" s="279">
        <f>AP336+AP341+AP366+AP371+AP376+AP381+AP386+AP391+AP396+AP401+AP406+AP466+AP346+AP351+AP356+AP361+AP411+AP416+AP421+AP426+AP431+AP436+AP441+AP446+AP451+AP456+AP461+AP471</f>
        <v>0</v>
      </c>
      <c r="AQ331" s="279">
        <f t="shared" si="1698"/>
        <v>0</v>
      </c>
      <c r="AR331" s="361"/>
    </row>
    <row r="332" spans="1:44" ht="40.15" customHeight="1">
      <c r="A332" s="358"/>
      <c r="B332" s="400"/>
      <c r="C332" s="360"/>
      <c r="D332" s="257" t="s">
        <v>263</v>
      </c>
      <c r="E332" s="279">
        <f t="shared" si="1685"/>
        <v>0</v>
      </c>
      <c r="F332" s="279">
        <f t="shared" si="1685"/>
        <v>0</v>
      </c>
      <c r="G332" s="279">
        <f t="shared" si="1686"/>
        <v>0</v>
      </c>
      <c r="H332" s="279">
        <f>H337+H342+H367+H372+H377+H382+H387+H392+H397+H402+H407+H467</f>
        <v>0</v>
      </c>
      <c r="I332" s="279">
        <f>I337+I342+I367+I372+I377+I382+I387+I392+I397+I402+I407+I467</f>
        <v>0</v>
      </c>
      <c r="J332" s="279">
        <f t="shared" si="1687"/>
        <v>0</v>
      </c>
      <c r="K332" s="279">
        <f>K337+K342+K367+K372+K377+K382+K387+K392+K397+K402+K407+K467</f>
        <v>0</v>
      </c>
      <c r="L332" s="279">
        <f>L337+L342+L367+L372+L377+L382+L387+L392+L397+L402+L407+L467</f>
        <v>0</v>
      </c>
      <c r="M332" s="279">
        <f t="shared" si="1688"/>
        <v>0</v>
      </c>
      <c r="N332" s="279">
        <f>N337+N342+N367+N372+N377+N382+N387+N392+N397+N402+N407+N467</f>
        <v>0</v>
      </c>
      <c r="O332" s="279">
        <f>O337+O342+O367+O372+O377+O382+O387+O392+O397+O402+O407+O467</f>
        <v>0</v>
      </c>
      <c r="P332" s="279">
        <f t="shared" si="1689"/>
        <v>0</v>
      </c>
      <c r="Q332" s="279">
        <f>Q337+Q342+Q367+Q372+Q377+Q382+Q387+Q392+Q397+Q402+Q407+Q467</f>
        <v>0</v>
      </c>
      <c r="R332" s="279">
        <f>R337+R342+R367+R372+R377+R382+R387+R392+R397+R402+R407+R467</f>
        <v>0</v>
      </c>
      <c r="S332" s="279">
        <f t="shared" si="1690"/>
        <v>0</v>
      </c>
      <c r="T332" s="279">
        <f>T337+T342+T367+T372+T377+T382+T387+T392+T397+T402+T407+T467</f>
        <v>0</v>
      </c>
      <c r="U332" s="279">
        <f>U337+U342+U367+U372+U377+U382+U387+U392+U397+U402+U407+U467</f>
        <v>0</v>
      </c>
      <c r="V332" s="279">
        <f t="shared" si="1691"/>
        <v>0</v>
      </c>
      <c r="W332" s="279">
        <f>W337+W342+W367+W372+W377+W382+W387+W392+W397+W402+W407+W467</f>
        <v>0</v>
      </c>
      <c r="X332" s="279">
        <f>X337+X342+X367+X372+X377+X382+X387+X392+X397+X402+X407+X467</f>
        <v>0</v>
      </c>
      <c r="Y332" s="279">
        <f t="shared" si="1692"/>
        <v>0</v>
      </c>
      <c r="Z332" s="279">
        <f>Z337+Z342+Z367+Z372+Z377+Z382+Z387+Z392+Z397+Z402+Z407+Z467</f>
        <v>0</v>
      </c>
      <c r="AA332" s="279">
        <f>AA337+AA342+AA367+AA372+AA377+AA382+AA387+AA392+AA397+AA402+AA407+AA467</f>
        <v>0</v>
      </c>
      <c r="AB332" s="279">
        <f t="shared" si="1693"/>
        <v>0</v>
      </c>
      <c r="AC332" s="279">
        <f>AC337+AC342+AC367+AC372+AC377+AC382+AC387+AC392+AC397+AC402+AC407+AC467</f>
        <v>0</v>
      </c>
      <c r="AD332" s="279">
        <f>AD337+AD342+AD367+AD372+AD377+AD382+AD387+AD392+AD397+AD402+AD407+AD467</f>
        <v>0</v>
      </c>
      <c r="AE332" s="279">
        <f t="shared" si="1694"/>
        <v>0</v>
      </c>
      <c r="AF332" s="279">
        <f>AF337+AF342+AF367+AF372+AF377+AF382+AF387+AF392+AF397+AF402+AF407+AF467</f>
        <v>0</v>
      </c>
      <c r="AG332" s="279">
        <f>AG337+AG342+AG367+AG372+AG377+AG382+AG387+AG392+AG397+AG402+AG407+AG467</f>
        <v>0</v>
      </c>
      <c r="AH332" s="279">
        <f t="shared" si="1695"/>
        <v>0</v>
      </c>
      <c r="AI332" s="279">
        <f>AI337+AI342+AI367+AI372+AI377+AI382+AI387+AI392+AI397+AI402+AI407+AI467</f>
        <v>0</v>
      </c>
      <c r="AJ332" s="279">
        <f>AJ337+AJ342+AJ367+AJ372+AJ377+AJ382+AJ387+AJ392+AJ397+AJ402+AJ407+AJ467</f>
        <v>0</v>
      </c>
      <c r="AK332" s="279">
        <f t="shared" si="1696"/>
        <v>0</v>
      </c>
      <c r="AL332" s="279">
        <f>AL337+AL342+AL367+AL372+AL377+AL382+AL387+AL392+AL397+AL402+AL407+AL467</f>
        <v>0</v>
      </c>
      <c r="AM332" s="279">
        <f>AM337+AM342+AM367+AM372+AM377+AM382+AM387+AM392+AM397+AM402+AM407+AM467</f>
        <v>0</v>
      </c>
      <c r="AN332" s="279">
        <f t="shared" si="1697"/>
        <v>0</v>
      </c>
      <c r="AO332" s="279">
        <f>AO337+AO342+AO367+AO372+AO377+AO382+AO387+AO392+AO397+AO402+AO407+AO467</f>
        <v>0</v>
      </c>
      <c r="AP332" s="279">
        <f>AP337+AP342+AP367+AP372+AP377+AP382+AP387+AP392+AP397+AP402+AP407+AP467</f>
        <v>0</v>
      </c>
      <c r="AQ332" s="279">
        <f t="shared" si="1698"/>
        <v>0</v>
      </c>
      <c r="AR332" s="361"/>
    </row>
    <row r="333" spans="1:44" ht="40.15" customHeight="1">
      <c r="A333" s="358" t="s">
        <v>392</v>
      </c>
      <c r="B333" s="359" t="s">
        <v>472</v>
      </c>
      <c r="C333" s="360" t="s">
        <v>473</v>
      </c>
      <c r="D333" s="205" t="s">
        <v>41</v>
      </c>
      <c r="E333" s="207">
        <f>H333+K333+N333+Q333+T333+W333+Z333+AC333+AF333+AI333+AL333+AO333</f>
        <v>24.090910000000001</v>
      </c>
      <c r="F333" s="207">
        <f>I333+L333+O333+R333+U333+X333+AA333+AD333+AG333+AJ333+AM333+AP333</f>
        <v>0</v>
      </c>
      <c r="G333" s="207">
        <f>IF(F333,F333/E333*100,0)</f>
        <v>0</v>
      </c>
      <c r="H333" s="207">
        <f>SUM(H334:H337)</f>
        <v>0</v>
      </c>
      <c r="I333" s="207">
        <f>SUM(I334:I337)</f>
        <v>0</v>
      </c>
      <c r="J333" s="207">
        <f>IF(I333,I333/H333*100,0)</f>
        <v>0</v>
      </c>
      <c r="K333" s="207">
        <f t="shared" ref="K333:L333" si="1699">SUM(K334:K337)</f>
        <v>0</v>
      </c>
      <c r="L333" s="207">
        <f t="shared" si="1699"/>
        <v>0</v>
      </c>
      <c r="M333" s="207">
        <f>IF(L333,L333/K333*100,0)</f>
        <v>0</v>
      </c>
      <c r="N333" s="207">
        <f t="shared" ref="N333:O333" si="1700">SUM(N334:N337)</f>
        <v>0</v>
      </c>
      <c r="O333" s="207">
        <f t="shared" si="1700"/>
        <v>0</v>
      </c>
      <c r="P333" s="207">
        <f>IF(O333,O333/N333*100,0)</f>
        <v>0</v>
      </c>
      <c r="Q333" s="207">
        <f t="shared" ref="Q333:R333" si="1701">SUM(Q334:Q337)</f>
        <v>0</v>
      </c>
      <c r="R333" s="207">
        <f t="shared" si="1701"/>
        <v>0</v>
      </c>
      <c r="S333" s="207">
        <f>IF(R333,R333/Q333*100,0)</f>
        <v>0</v>
      </c>
      <c r="T333" s="207">
        <f t="shared" ref="T333:U333" si="1702">SUM(T334:T337)</f>
        <v>0</v>
      </c>
      <c r="U333" s="207">
        <f t="shared" si="1702"/>
        <v>0</v>
      </c>
      <c r="V333" s="207">
        <f>IF(U333,U333/T333*100,0)</f>
        <v>0</v>
      </c>
      <c r="W333" s="207">
        <f t="shared" ref="W333:X333" si="1703">SUM(W334:W337)</f>
        <v>0</v>
      </c>
      <c r="X333" s="207">
        <f t="shared" si="1703"/>
        <v>0</v>
      </c>
      <c r="Y333" s="207">
        <f>IF(X333,X333/W333*100,0)</f>
        <v>0</v>
      </c>
      <c r="Z333" s="207">
        <f t="shared" ref="Z333:AA333" si="1704">SUM(Z334:Z337)</f>
        <v>0</v>
      </c>
      <c r="AA333" s="207">
        <f t="shared" si="1704"/>
        <v>0</v>
      </c>
      <c r="AB333" s="207">
        <f>IF(AA333,AA333/Z333*100,0)</f>
        <v>0</v>
      </c>
      <c r="AC333" s="207">
        <f t="shared" ref="AC333:AD333" si="1705">SUM(AC334:AC337)</f>
        <v>0</v>
      </c>
      <c r="AD333" s="207">
        <f t="shared" si="1705"/>
        <v>0</v>
      </c>
      <c r="AE333" s="207">
        <f>IF(AD333,AD333/AC333*100,0)</f>
        <v>0</v>
      </c>
      <c r="AF333" s="207">
        <f t="shared" ref="AF333:AG333" si="1706">SUM(AF334:AF337)</f>
        <v>0</v>
      </c>
      <c r="AG333" s="207">
        <f t="shared" si="1706"/>
        <v>0</v>
      </c>
      <c r="AH333" s="207">
        <f>IF(AG333,AG333/AF333*100,0)</f>
        <v>0</v>
      </c>
      <c r="AI333" s="207">
        <f t="shared" ref="AI333:AJ333" si="1707">SUM(AI334:AI337)</f>
        <v>0</v>
      </c>
      <c r="AJ333" s="207">
        <f t="shared" si="1707"/>
        <v>0</v>
      </c>
      <c r="AK333" s="207">
        <f>IF(AJ333,AJ333/AI333*100,0)</f>
        <v>0</v>
      </c>
      <c r="AL333" s="207">
        <f t="shared" ref="AL333:AM333" si="1708">SUM(AL334:AL337)</f>
        <v>0</v>
      </c>
      <c r="AM333" s="207">
        <f t="shared" si="1708"/>
        <v>0</v>
      </c>
      <c r="AN333" s="207">
        <f>IF(AM333,AM333/AL333*100,0)</f>
        <v>0</v>
      </c>
      <c r="AO333" s="207">
        <f t="shared" ref="AO333:AP333" si="1709">SUM(AO334:AO337)</f>
        <v>24.090910000000001</v>
      </c>
      <c r="AP333" s="207">
        <f t="shared" si="1709"/>
        <v>0</v>
      </c>
      <c r="AQ333" s="207">
        <f>IF(AP333,AP333/AO333*100,0)</f>
        <v>0</v>
      </c>
      <c r="AR333" s="361"/>
    </row>
    <row r="334" spans="1:44" ht="40.15" customHeight="1">
      <c r="A334" s="358"/>
      <c r="B334" s="359"/>
      <c r="C334" s="360"/>
      <c r="D334" s="173" t="s">
        <v>37</v>
      </c>
      <c r="E334" s="279">
        <f t="shared" ref="E334:E337" si="1710">H334+K334+N334+Q334+T334+W334+Z334+AC334+AF334+AI334+AL334+AO334</f>
        <v>0</v>
      </c>
      <c r="F334" s="279">
        <f t="shared" ref="F334:F337" si="1711">I334+L334+O334+R334+U334+X334+AA334+AD334+AG334+AJ334+AM334+AP334</f>
        <v>0</v>
      </c>
      <c r="G334" s="279">
        <f t="shared" ref="G334:G337" si="1712">IF(F334,F334/E334*100,0)</f>
        <v>0</v>
      </c>
      <c r="H334" s="279"/>
      <c r="I334" s="279"/>
      <c r="J334" s="279">
        <f t="shared" ref="J334:J337" si="1713">IF(I334,I334/H334*100,0)</f>
        <v>0</v>
      </c>
      <c r="K334" s="279"/>
      <c r="L334" s="279"/>
      <c r="M334" s="279">
        <f t="shared" ref="M334:M337" si="1714">IF(L334,L334/K334*100,0)</f>
        <v>0</v>
      </c>
      <c r="N334" s="279"/>
      <c r="O334" s="279"/>
      <c r="P334" s="279">
        <f t="shared" ref="P334:P337" si="1715">IF(O334,O334/N334*100,0)</f>
        <v>0</v>
      </c>
      <c r="Q334" s="279"/>
      <c r="R334" s="279"/>
      <c r="S334" s="279">
        <f t="shared" ref="S334:S337" si="1716">IF(R334,R334/Q334*100,0)</f>
        <v>0</v>
      </c>
      <c r="T334" s="279"/>
      <c r="U334" s="279"/>
      <c r="V334" s="279">
        <f t="shared" ref="V334:V337" si="1717">IF(U334,U334/T334*100,0)</f>
        <v>0</v>
      </c>
      <c r="W334" s="279"/>
      <c r="X334" s="279"/>
      <c r="Y334" s="279">
        <f t="shared" ref="Y334:Y337" si="1718">IF(X334,X334/W334*100,0)</f>
        <v>0</v>
      </c>
      <c r="Z334" s="279"/>
      <c r="AA334" s="279"/>
      <c r="AB334" s="279">
        <f t="shared" ref="AB334:AB337" si="1719">IF(AA334,AA334/Z334*100,0)</f>
        <v>0</v>
      </c>
      <c r="AC334" s="279"/>
      <c r="AD334" s="279"/>
      <c r="AE334" s="279">
        <f t="shared" ref="AE334:AE337" si="1720">IF(AD334,AD334/AC334*100,0)</f>
        <v>0</v>
      </c>
      <c r="AF334" s="279"/>
      <c r="AG334" s="279"/>
      <c r="AH334" s="279">
        <f t="shared" ref="AH334:AH337" si="1721">IF(AG334,AG334/AF334*100,0)</f>
        <v>0</v>
      </c>
      <c r="AI334" s="279"/>
      <c r="AJ334" s="279"/>
      <c r="AK334" s="279">
        <f t="shared" ref="AK334:AK337" si="1722">IF(AJ334,AJ334/AI334*100,0)</f>
        <v>0</v>
      </c>
      <c r="AL334" s="279"/>
      <c r="AM334" s="279"/>
      <c r="AN334" s="279">
        <f t="shared" ref="AN334:AN337" si="1723">IF(AM334,AM334/AL334*100,0)</f>
        <v>0</v>
      </c>
      <c r="AO334" s="279"/>
      <c r="AP334" s="279"/>
      <c r="AQ334" s="279">
        <f t="shared" ref="AQ334:AQ337" si="1724">IF(AP334,AP334/AO334*100,0)</f>
        <v>0</v>
      </c>
      <c r="AR334" s="361"/>
    </row>
    <row r="335" spans="1:44" ht="40.15" customHeight="1">
      <c r="A335" s="358"/>
      <c r="B335" s="359"/>
      <c r="C335" s="360"/>
      <c r="D335" s="173" t="s">
        <v>2</v>
      </c>
      <c r="E335" s="279">
        <f t="shared" si="1710"/>
        <v>0</v>
      </c>
      <c r="F335" s="279">
        <f t="shared" si="1711"/>
        <v>0</v>
      </c>
      <c r="G335" s="279">
        <f t="shared" si="1712"/>
        <v>0</v>
      </c>
      <c r="H335" s="279"/>
      <c r="I335" s="279"/>
      <c r="J335" s="279">
        <f t="shared" si="1713"/>
        <v>0</v>
      </c>
      <c r="K335" s="279"/>
      <c r="L335" s="279"/>
      <c r="M335" s="279">
        <f t="shared" si="1714"/>
        <v>0</v>
      </c>
      <c r="N335" s="279"/>
      <c r="O335" s="279"/>
      <c r="P335" s="279">
        <f t="shared" si="1715"/>
        <v>0</v>
      </c>
      <c r="Q335" s="279"/>
      <c r="R335" s="279"/>
      <c r="S335" s="279">
        <f t="shared" si="1716"/>
        <v>0</v>
      </c>
      <c r="T335" s="279"/>
      <c r="U335" s="279"/>
      <c r="V335" s="279">
        <f t="shared" si="1717"/>
        <v>0</v>
      </c>
      <c r="W335" s="279"/>
      <c r="X335" s="279"/>
      <c r="Y335" s="279">
        <f t="shared" si="1718"/>
        <v>0</v>
      </c>
      <c r="Z335" s="279"/>
      <c r="AA335" s="279"/>
      <c r="AB335" s="279">
        <f t="shared" si="1719"/>
        <v>0</v>
      </c>
      <c r="AC335" s="279"/>
      <c r="AD335" s="279"/>
      <c r="AE335" s="279">
        <f t="shared" si="1720"/>
        <v>0</v>
      </c>
      <c r="AF335" s="279"/>
      <c r="AG335" s="279"/>
      <c r="AH335" s="279">
        <f t="shared" si="1721"/>
        <v>0</v>
      </c>
      <c r="AI335" s="279"/>
      <c r="AJ335" s="279"/>
      <c r="AK335" s="279">
        <f t="shared" si="1722"/>
        <v>0</v>
      </c>
      <c r="AL335" s="279"/>
      <c r="AM335" s="279"/>
      <c r="AN335" s="279">
        <f t="shared" si="1723"/>
        <v>0</v>
      </c>
      <c r="AO335" s="279"/>
      <c r="AP335" s="279"/>
      <c r="AQ335" s="279">
        <f t="shared" si="1724"/>
        <v>0</v>
      </c>
      <c r="AR335" s="361"/>
    </row>
    <row r="336" spans="1:44" ht="40.15" customHeight="1">
      <c r="A336" s="358"/>
      <c r="B336" s="359"/>
      <c r="C336" s="360"/>
      <c r="D336" s="302" t="s">
        <v>43</v>
      </c>
      <c r="E336" s="279">
        <f t="shared" si="1710"/>
        <v>24.090910000000001</v>
      </c>
      <c r="F336" s="279">
        <f t="shared" si="1711"/>
        <v>0</v>
      </c>
      <c r="G336" s="279">
        <f t="shared" si="1712"/>
        <v>0</v>
      </c>
      <c r="H336" s="279"/>
      <c r="I336" s="279"/>
      <c r="J336" s="279">
        <f t="shared" si="1713"/>
        <v>0</v>
      </c>
      <c r="K336" s="279"/>
      <c r="L336" s="279"/>
      <c r="M336" s="279">
        <f t="shared" si="1714"/>
        <v>0</v>
      </c>
      <c r="N336" s="279"/>
      <c r="O336" s="279"/>
      <c r="P336" s="279">
        <f t="shared" si="1715"/>
        <v>0</v>
      </c>
      <c r="Q336" s="279"/>
      <c r="R336" s="279"/>
      <c r="S336" s="279">
        <f t="shared" si="1716"/>
        <v>0</v>
      </c>
      <c r="T336" s="279"/>
      <c r="U336" s="279"/>
      <c r="V336" s="279">
        <f t="shared" si="1717"/>
        <v>0</v>
      </c>
      <c r="W336" s="279"/>
      <c r="X336" s="279"/>
      <c r="Y336" s="279">
        <f t="shared" si="1718"/>
        <v>0</v>
      </c>
      <c r="Z336" s="279"/>
      <c r="AA336" s="279"/>
      <c r="AB336" s="279">
        <f t="shared" si="1719"/>
        <v>0</v>
      </c>
      <c r="AC336" s="279"/>
      <c r="AD336" s="279"/>
      <c r="AE336" s="279">
        <f t="shared" si="1720"/>
        <v>0</v>
      </c>
      <c r="AF336" s="279"/>
      <c r="AG336" s="279"/>
      <c r="AH336" s="279">
        <f t="shared" si="1721"/>
        <v>0</v>
      </c>
      <c r="AI336" s="279"/>
      <c r="AJ336" s="279"/>
      <c r="AK336" s="279">
        <f t="shared" si="1722"/>
        <v>0</v>
      </c>
      <c r="AL336" s="279"/>
      <c r="AM336" s="279"/>
      <c r="AN336" s="279">
        <f t="shared" si="1723"/>
        <v>0</v>
      </c>
      <c r="AO336" s="279">
        <v>24.090910000000001</v>
      </c>
      <c r="AP336" s="279"/>
      <c r="AQ336" s="279">
        <f t="shared" si="1724"/>
        <v>0</v>
      </c>
      <c r="AR336" s="361"/>
    </row>
    <row r="337" spans="1:44" ht="40.15" customHeight="1">
      <c r="A337" s="358"/>
      <c r="B337" s="359"/>
      <c r="C337" s="360"/>
      <c r="D337" s="257" t="s">
        <v>263</v>
      </c>
      <c r="E337" s="279">
        <f t="shared" si="1710"/>
        <v>0</v>
      </c>
      <c r="F337" s="279">
        <f t="shared" si="1711"/>
        <v>0</v>
      </c>
      <c r="G337" s="279">
        <f t="shared" si="1712"/>
        <v>0</v>
      </c>
      <c r="H337" s="279"/>
      <c r="I337" s="279"/>
      <c r="J337" s="279">
        <f t="shared" si="1713"/>
        <v>0</v>
      </c>
      <c r="K337" s="279"/>
      <c r="L337" s="279"/>
      <c r="M337" s="279">
        <f t="shared" si="1714"/>
        <v>0</v>
      </c>
      <c r="N337" s="279"/>
      <c r="O337" s="279"/>
      <c r="P337" s="279">
        <f t="shared" si="1715"/>
        <v>0</v>
      </c>
      <c r="Q337" s="279"/>
      <c r="R337" s="279"/>
      <c r="S337" s="279">
        <f t="shared" si="1716"/>
        <v>0</v>
      </c>
      <c r="T337" s="279"/>
      <c r="U337" s="279"/>
      <c r="V337" s="279">
        <f t="shared" si="1717"/>
        <v>0</v>
      </c>
      <c r="W337" s="279"/>
      <c r="X337" s="279"/>
      <c r="Y337" s="279">
        <f t="shared" si="1718"/>
        <v>0</v>
      </c>
      <c r="Z337" s="279"/>
      <c r="AA337" s="279"/>
      <c r="AB337" s="279">
        <f t="shared" si="1719"/>
        <v>0</v>
      </c>
      <c r="AC337" s="279"/>
      <c r="AD337" s="279"/>
      <c r="AE337" s="279">
        <f t="shared" si="1720"/>
        <v>0</v>
      </c>
      <c r="AF337" s="279"/>
      <c r="AG337" s="279"/>
      <c r="AH337" s="279">
        <f t="shared" si="1721"/>
        <v>0</v>
      </c>
      <c r="AI337" s="279"/>
      <c r="AJ337" s="279"/>
      <c r="AK337" s="279">
        <f t="shared" si="1722"/>
        <v>0</v>
      </c>
      <c r="AL337" s="279"/>
      <c r="AM337" s="279"/>
      <c r="AN337" s="279">
        <f t="shared" si="1723"/>
        <v>0</v>
      </c>
      <c r="AO337" s="279"/>
      <c r="AP337" s="279"/>
      <c r="AQ337" s="279">
        <f t="shared" si="1724"/>
        <v>0</v>
      </c>
      <c r="AR337" s="361"/>
    </row>
    <row r="338" spans="1:44" ht="40.15" customHeight="1">
      <c r="A338" s="358" t="s">
        <v>393</v>
      </c>
      <c r="B338" s="359" t="s">
        <v>430</v>
      </c>
      <c r="C338" s="360" t="s">
        <v>473</v>
      </c>
      <c r="D338" s="205" t="s">
        <v>41</v>
      </c>
      <c r="E338" s="207">
        <f>H338+K338+N338+Q338+T338+W338+Z338+AC338+AF338+AI338+AL338+AO338</f>
        <v>2731.4580000000005</v>
      </c>
      <c r="F338" s="207">
        <f>I338+L338+O338+R338+U338+X338+AA338+AD338+AG338+AJ338+AM338+AP338</f>
        <v>2308.7695000000003</v>
      </c>
      <c r="G338" s="207">
        <f>IF(F338,F338/E338*100,0)</f>
        <v>84.525169341794751</v>
      </c>
      <c r="H338" s="207">
        <f>SUM(H339:H342)</f>
        <v>0</v>
      </c>
      <c r="I338" s="207">
        <f>SUM(I339:I342)</f>
        <v>0</v>
      </c>
      <c r="J338" s="207">
        <f>IF(I338,I338/H338*100,0)</f>
        <v>0</v>
      </c>
      <c r="K338" s="207">
        <f t="shared" ref="K338:L338" si="1725">SUM(K339:K342)</f>
        <v>0</v>
      </c>
      <c r="L338" s="207">
        <f t="shared" si="1725"/>
        <v>0</v>
      </c>
      <c r="M338" s="207">
        <f>IF(L338,L338/K338*100,0)</f>
        <v>0</v>
      </c>
      <c r="N338" s="207">
        <f t="shared" ref="N338:O338" si="1726">SUM(N339:N342)</f>
        <v>0</v>
      </c>
      <c r="O338" s="207">
        <f t="shared" si="1726"/>
        <v>0</v>
      </c>
      <c r="P338" s="207">
        <f>IF(O338,O338/N338*100,0)</f>
        <v>0</v>
      </c>
      <c r="Q338" s="207">
        <f t="shared" ref="Q338:R338" si="1727">SUM(Q339:Q342)</f>
        <v>0</v>
      </c>
      <c r="R338" s="207">
        <f t="shared" si="1727"/>
        <v>0</v>
      </c>
      <c r="S338" s="207">
        <f>IF(R338,R338/Q338*100,0)</f>
        <v>0</v>
      </c>
      <c r="T338" s="207">
        <f t="shared" ref="T338:U338" si="1728">SUM(T339:T342)</f>
        <v>0</v>
      </c>
      <c r="U338" s="207">
        <f t="shared" si="1728"/>
        <v>0</v>
      </c>
      <c r="V338" s="207">
        <f>IF(U338,U338/T338*100,0)</f>
        <v>0</v>
      </c>
      <c r="W338" s="207">
        <f t="shared" ref="W338:X338" si="1729">SUM(W339:W342)</f>
        <v>219.85138000000001</v>
      </c>
      <c r="X338" s="207">
        <f t="shared" si="1729"/>
        <v>219.85138000000001</v>
      </c>
      <c r="Y338" s="207">
        <f>IF(X338,X338/W338*100,0)</f>
        <v>100</v>
      </c>
      <c r="Z338" s="207">
        <f t="shared" ref="Z338:AA338" si="1730">SUM(Z339:Z342)</f>
        <v>1283.68336</v>
      </c>
      <c r="AA338" s="207">
        <f t="shared" si="1730"/>
        <v>1283.68336</v>
      </c>
      <c r="AB338" s="207">
        <f>IF(AA338,AA338/Z338*100,0)</f>
        <v>100</v>
      </c>
      <c r="AC338" s="207">
        <f t="shared" ref="AC338:AD338" si="1731">SUM(AC339:AC342)</f>
        <v>0</v>
      </c>
      <c r="AD338" s="207">
        <f t="shared" si="1731"/>
        <v>0</v>
      </c>
      <c r="AE338" s="207">
        <f>IF(AD338,AD338/AC338*100,0)</f>
        <v>0</v>
      </c>
      <c r="AF338" s="207">
        <f t="shared" ref="AF338:AG338" si="1732">SUM(AF339:AF342)</f>
        <v>805.23476000000005</v>
      </c>
      <c r="AG338" s="207">
        <f t="shared" si="1732"/>
        <v>805.23476000000005</v>
      </c>
      <c r="AH338" s="207">
        <f>IF(AG338,AG338/AF338*100,0)</f>
        <v>100</v>
      </c>
      <c r="AI338" s="207">
        <f t="shared" ref="AI338:AJ338" si="1733">SUM(AI339:AI342)</f>
        <v>0</v>
      </c>
      <c r="AJ338" s="207">
        <f t="shared" si="1733"/>
        <v>0</v>
      </c>
      <c r="AK338" s="207">
        <f>IF(AJ338,AJ338/AI338*100,0)</f>
        <v>0</v>
      </c>
      <c r="AL338" s="207">
        <f t="shared" ref="AL338:AM338" si="1734">SUM(AL339:AL342)</f>
        <v>0</v>
      </c>
      <c r="AM338" s="207">
        <f t="shared" si="1734"/>
        <v>0</v>
      </c>
      <c r="AN338" s="207">
        <f>IF(AM338,AM338/AL338*100,0)</f>
        <v>0</v>
      </c>
      <c r="AO338" s="207">
        <f t="shared" ref="AO338:AP338" si="1735">SUM(AO339:AO342)</f>
        <v>422.68849999999998</v>
      </c>
      <c r="AP338" s="207">
        <f t="shared" si="1735"/>
        <v>0</v>
      </c>
      <c r="AQ338" s="207">
        <f>IF(AP338,AP338/AO338*100,0)</f>
        <v>0</v>
      </c>
      <c r="AR338" s="361"/>
    </row>
    <row r="339" spans="1:44" ht="40.15" customHeight="1">
      <c r="A339" s="358"/>
      <c r="B339" s="359"/>
      <c r="C339" s="360"/>
      <c r="D339" s="173" t="s">
        <v>37</v>
      </c>
      <c r="E339" s="279">
        <f t="shared" ref="E339:E342" si="1736">H339+K339+N339+Q339+T339+W339+Z339+AC339+AF339+AI339+AL339+AO339</f>
        <v>0</v>
      </c>
      <c r="F339" s="279">
        <f t="shared" ref="F339:F342" si="1737">I339+L339+O339+R339+U339+X339+AA339+AD339+AG339+AJ339+AM339+AP339</f>
        <v>0</v>
      </c>
      <c r="G339" s="279">
        <f t="shared" ref="G339:G342" si="1738">IF(F339,F339/E339*100,0)</f>
        <v>0</v>
      </c>
      <c r="H339" s="279"/>
      <c r="I339" s="279"/>
      <c r="J339" s="279">
        <f t="shared" ref="J339:J342" si="1739">IF(I339,I339/H339*100,0)</f>
        <v>0</v>
      </c>
      <c r="K339" s="279"/>
      <c r="L339" s="279"/>
      <c r="M339" s="279">
        <f t="shared" ref="M339:M342" si="1740">IF(L339,L339/K339*100,0)</f>
        <v>0</v>
      </c>
      <c r="N339" s="279"/>
      <c r="O339" s="279"/>
      <c r="P339" s="279">
        <f t="shared" ref="P339:P342" si="1741">IF(O339,O339/N339*100,0)</f>
        <v>0</v>
      </c>
      <c r="Q339" s="279"/>
      <c r="R339" s="279"/>
      <c r="S339" s="279">
        <f t="shared" ref="S339:S342" si="1742">IF(R339,R339/Q339*100,0)</f>
        <v>0</v>
      </c>
      <c r="T339" s="279"/>
      <c r="U339" s="279"/>
      <c r="V339" s="279">
        <f t="shared" ref="V339:V342" si="1743">IF(U339,U339/T339*100,0)</f>
        <v>0</v>
      </c>
      <c r="W339" s="279"/>
      <c r="X339" s="279"/>
      <c r="Y339" s="279">
        <f t="shared" ref="Y339:Y342" si="1744">IF(X339,X339/W339*100,0)</f>
        <v>0</v>
      </c>
      <c r="Z339" s="279"/>
      <c r="AA339" s="279"/>
      <c r="AB339" s="279">
        <f t="shared" ref="AB339:AB342" si="1745">IF(AA339,AA339/Z339*100,0)</f>
        <v>0</v>
      </c>
      <c r="AC339" s="279"/>
      <c r="AD339" s="279"/>
      <c r="AE339" s="279">
        <f t="shared" ref="AE339:AE342" si="1746">IF(AD339,AD339/AC339*100,0)</f>
        <v>0</v>
      </c>
      <c r="AF339" s="279"/>
      <c r="AG339" s="279"/>
      <c r="AH339" s="279">
        <f t="shared" ref="AH339:AH342" si="1747">IF(AG339,AG339/AF339*100,0)</f>
        <v>0</v>
      </c>
      <c r="AI339" s="279"/>
      <c r="AJ339" s="279"/>
      <c r="AK339" s="279">
        <f t="shared" ref="AK339:AK342" si="1748">IF(AJ339,AJ339/AI339*100,0)</f>
        <v>0</v>
      </c>
      <c r="AL339" s="279"/>
      <c r="AM339" s="279"/>
      <c r="AN339" s="279">
        <f t="shared" ref="AN339:AN342" si="1749">IF(AM339,AM339/AL339*100,0)</f>
        <v>0</v>
      </c>
      <c r="AO339" s="279"/>
      <c r="AP339" s="279"/>
      <c r="AQ339" s="279">
        <f t="shared" ref="AQ339:AQ342" si="1750">IF(AP339,AP339/AO339*100,0)</f>
        <v>0</v>
      </c>
      <c r="AR339" s="361"/>
    </row>
    <row r="340" spans="1:44" ht="40.15" customHeight="1">
      <c r="A340" s="358"/>
      <c r="B340" s="359"/>
      <c r="C340" s="360"/>
      <c r="D340" s="173" t="s">
        <v>2</v>
      </c>
      <c r="E340" s="279">
        <f t="shared" si="1736"/>
        <v>0</v>
      </c>
      <c r="F340" s="279">
        <f t="shared" si="1737"/>
        <v>0</v>
      </c>
      <c r="G340" s="279">
        <f t="shared" si="1738"/>
        <v>0</v>
      </c>
      <c r="H340" s="279"/>
      <c r="I340" s="279"/>
      <c r="J340" s="279">
        <f t="shared" si="1739"/>
        <v>0</v>
      </c>
      <c r="K340" s="279"/>
      <c r="L340" s="279"/>
      <c r="M340" s="279">
        <f t="shared" si="1740"/>
        <v>0</v>
      </c>
      <c r="N340" s="279"/>
      <c r="O340" s="279"/>
      <c r="P340" s="279">
        <f t="shared" si="1741"/>
        <v>0</v>
      </c>
      <c r="Q340" s="279"/>
      <c r="R340" s="279"/>
      <c r="S340" s="279">
        <f t="shared" si="1742"/>
        <v>0</v>
      </c>
      <c r="T340" s="279"/>
      <c r="U340" s="279"/>
      <c r="V340" s="279">
        <f t="shared" si="1743"/>
        <v>0</v>
      </c>
      <c r="W340" s="279"/>
      <c r="X340" s="279"/>
      <c r="Y340" s="279">
        <f t="shared" si="1744"/>
        <v>0</v>
      </c>
      <c r="Z340" s="279"/>
      <c r="AA340" s="279"/>
      <c r="AB340" s="279">
        <f t="shared" si="1745"/>
        <v>0</v>
      </c>
      <c r="AC340" s="279"/>
      <c r="AD340" s="279"/>
      <c r="AE340" s="279">
        <f t="shared" si="1746"/>
        <v>0</v>
      </c>
      <c r="AF340" s="279"/>
      <c r="AG340" s="279"/>
      <c r="AH340" s="279">
        <f t="shared" si="1747"/>
        <v>0</v>
      </c>
      <c r="AI340" s="279"/>
      <c r="AJ340" s="279"/>
      <c r="AK340" s="279">
        <f t="shared" si="1748"/>
        <v>0</v>
      </c>
      <c r="AL340" s="279"/>
      <c r="AM340" s="279"/>
      <c r="AN340" s="279">
        <f t="shared" si="1749"/>
        <v>0</v>
      </c>
      <c r="AO340" s="279"/>
      <c r="AP340" s="279"/>
      <c r="AQ340" s="279">
        <f t="shared" si="1750"/>
        <v>0</v>
      </c>
      <c r="AR340" s="361"/>
    </row>
    <row r="341" spans="1:44" ht="40.15" customHeight="1">
      <c r="A341" s="358"/>
      <c r="B341" s="359"/>
      <c r="C341" s="360"/>
      <c r="D341" s="302" t="s">
        <v>43</v>
      </c>
      <c r="E341" s="279">
        <f t="shared" si="1736"/>
        <v>2731.4580000000005</v>
      </c>
      <c r="F341" s="279">
        <f t="shared" si="1737"/>
        <v>2308.7695000000003</v>
      </c>
      <c r="G341" s="279">
        <f t="shared" si="1738"/>
        <v>84.525169341794751</v>
      </c>
      <c r="H341" s="279"/>
      <c r="I341" s="279"/>
      <c r="J341" s="279">
        <f t="shared" si="1739"/>
        <v>0</v>
      </c>
      <c r="K341" s="279"/>
      <c r="L341" s="279"/>
      <c r="M341" s="279">
        <f t="shared" si="1740"/>
        <v>0</v>
      </c>
      <c r="N341" s="279"/>
      <c r="O341" s="279"/>
      <c r="P341" s="279">
        <f t="shared" si="1741"/>
        <v>0</v>
      </c>
      <c r="Q341" s="279"/>
      <c r="R341" s="279"/>
      <c r="S341" s="279">
        <f t="shared" si="1742"/>
        <v>0</v>
      </c>
      <c r="T341" s="279"/>
      <c r="U341" s="279"/>
      <c r="V341" s="279">
        <f t="shared" si="1743"/>
        <v>0</v>
      </c>
      <c r="W341" s="279">
        <f>219.85138</f>
        <v>219.85138000000001</v>
      </c>
      <c r="X341" s="279">
        <f>219.85138</f>
        <v>219.85138000000001</v>
      </c>
      <c r="Y341" s="279">
        <f t="shared" si="1744"/>
        <v>100</v>
      </c>
      <c r="Z341" s="279">
        <v>1283.68336</v>
      </c>
      <c r="AA341" s="279">
        <v>1283.68336</v>
      </c>
      <c r="AB341" s="279">
        <f t="shared" si="1745"/>
        <v>100</v>
      </c>
      <c r="AC341" s="279"/>
      <c r="AD341" s="279"/>
      <c r="AE341" s="279">
        <f t="shared" si="1746"/>
        <v>0</v>
      </c>
      <c r="AF341" s="279">
        <v>805.23476000000005</v>
      </c>
      <c r="AG341" s="279">
        <v>805.23476000000005</v>
      </c>
      <c r="AH341" s="279">
        <f t="shared" si="1747"/>
        <v>100</v>
      </c>
      <c r="AI341" s="279"/>
      <c r="AJ341" s="279"/>
      <c r="AK341" s="279">
        <f t="shared" si="1748"/>
        <v>0</v>
      </c>
      <c r="AL341" s="279"/>
      <c r="AM341" s="279"/>
      <c r="AN341" s="279">
        <f t="shared" si="1749"/>
        <v>0</v>
      </c>
      <c r="AO341" s="279">
        <f>3034.954-303.496-219.85138-1283.68336-805.23476</f>
        <v>422.68849999999998</v>
      </c>
      <c r="AP341" s="279"/>
      <c r="AQ341" s="279">
        <f t="shared" si="1750"/>
        <v>0</v>
      </c>
      <c r="AR341" s="361"/>
    </row>
    <row r="342" spans="1:44" ht="40.15" customHeight="1">
      <c r="A342" s="358"/>
      <c r="B342" s="359"/>
      <c r="C342" s="360"/>
      <c r="D342" s="257" t="s">
        <v>263</v>
      </c>
      <c r="E342" s="279">
        <f t="shared" si="1736"/>
        <v>0</v>
      </c>
      <c r="F342" s="279">
        <f t="shared" si="1737"/>
        <v>0</v>
      </c>
      <c r="G342" s="279">
        <f t="shared" si="1738"/>
        <v>0</v>
      </c>
      <c r="H342" s="279"/>
      <c r="I342" s="279"/>
      <c r="J342" s="279">
        <f t="shared" si="1739"/>
        <v>0</v>
      </c>
      <c r="K342" s="279"/>
      <c r="L342" s="279"/>
      <c r="M342" s="279">
        <f t="shared" si="1740"/>
        <v>0</v>
      </c>
      <c r="N342" s="279"/>
      <c r="O342" s="279"/>
      <c r="P342" s="279">
        <f t="shared" si="1741"/>
        <v>0</v>
      </c>
      <c r="Q342" s="279"/>
      <c r="R342" s="279"/>
      <c r="S342" s="279">
        <f t="shared" si="1742"/>
        <v>0</v>
      </c>
      <c r="T342" s="279"/>
      <c r="U342" s="279"/>
      <c r="V342" s="279">
        <f t="shared" si="1743"/>
        <v>0</v>
      </c>
      <c r="W342" s="279"/>
      <c r="X342" s="279"/>
      <c r="Y342" s="279">
        <f t="shared" si="1744"/>
        <v>0</v>
      </c>
      <c r="Z342" s="279"/>
      <c r="AA342" s="279"/>
      <c r="AB342" s="279">
        <f t="shared" si="1745"/>
        <v>0</v>
      </c>
      <c r="AC342" s="279"/>
      <c r="AD342" s="279"/>
      <c r="AE342" s="279">
        <f t="shared" si="1746"/>
        <v>0</v>
      </c>
      <c r="AF342" s="279"/>
      <c r="AG342" s="279"/>
      <c r="AH342" s="279">
        <f t="shared" si="1747"/>
        <v>0</v>
      </c>
      <c r="AI342" s="279"/>
      <c r="AJ342" s="279"/>
      <c r="AK342" s="279">
        <f t="shared" si="1748"/>
        <v>0</v>
      </c>
      <c r="AL342" s="279"/>
      <c r="AM342" s="279"/>
      <c r="AN342" s="279">
        <f t="shared" si="1749"/>
        <v>0</v>
      </c>
      <c r="AO342" s="279"/>
      <c r="AP342" s="279"/>
      <c r="AQ342" s="279">
        <f t="shared" si="1750"/>
        <v>0</v>
      </c>
      <c r="AR342" s="361"/>
    </row>
    <row r="343" spans="1:44" s="225" customFormat="1" ht="40.15" customHeight="1">
      <c r="A343" s="358" t="s">
        <v>394</v>
      </c>
      <c r="B343" s="359" t="s">
        <v>474</v>
      </c>
      <c r="C343" s="360" t="s">
        <v>473</v>
      </c>
      <c r="D343" s="205" t="s">
        <v>41</v>
      </c>
      <c r="E343" s="207">
        <f>H343+K343+N343+Q343+T343+W343+Z343+AC343+AF343+AI343+AL343+AO343</f>
        <v>1543.9890699999999</v>
      </c>
      <c r="F343" s="207">
        <f>I343+L343+O343+R343+U343+X343+AA343+AD343+AG343+AJ343+AM343+AP343</f>
        <v>0</v>
      </c>
      <c r="G343" s="207">
        <f>IF(F343,F343/E343*100,0)</f>
        <v>0</v>
      </c>
      <c r="H343" s="207">
        <f>SUM(H344:H347)</f>
        <v>0</v>
      </c>
      <c r="I343" s="207">
        <f>SUM(I344:I347)</f>
        <v>0</v>
      </c>
      <c r="J343" s="207">
        <f>IF(I343,I343/H343*100,0)</f>
        <v>0</v>
      </c>
      <c r="K343" s="207">
        <f t="shared" ref="K343:L343" si="1751">SUM(K344:K347)</f>
        <v>0</v>
      </c>
      <c r="L343" s="207">
        <f t="shared" si="1751"/>
        <v>0</v>
      </c>
      <c r="M343" s="207">
        <f>IF(L343,L343/K343*100,0)</f>
        <v>0</v>
      </c>
      <c r="N343" s="207">
        <f t="shared" ref="N343:O343" si="1752">SUM(N344:N347)</f>
        <v>0</v>
      </c>
      <c r="O343" s="207">
        <f t="shared" si="1752"/>
        <v>0</v>
      </c>
      <c r="P343" s="207">
        <f>IF(O343,O343/N343*100,0)</f>
        <v>0</v>
      </c>
      <c r="Q343" s="207">
        <f t="shared" ref="Q343:R343" si="1753">SUM(Q344:Q347)</f>
        <v>0</v>
      </c>
      <c r="R343" s="207">
        <f t="shared" si="1753"/>
        <v>0</v>
      </c>
      <c r="S343" s="207">
        <f>IF(R343,R343/Q343*100,0)</f>
        <v>0</v>
      </c>
      <c r="T343" s="207">
        <f t="shared" ref="T343:U343" si="1754">SUM(T344:T347)</f>
        <v>0</v>
      </c>
      <c r="U343" s="207">
        <f t="shared" si="1754"/>
        <v>0</v>
      </c>
      <c r="V343" s="207">
        <f>IF(U343,U343/T343*100,0)</f>
        <v>0</v>
      </c>
      <c r="W343" s="207">
        <f t="shared" ref="W343:X343" si="1755">SUM(W344:W347)</f>
        <v>0</v>
      </c>
      <c r="X343" s="207">
        <f t="shared" si="1755"/>
        <v>0</v>
      </c>
      <c r="Y343" s="207">
        <f>IF(X343,X343/W343*100,0)</f>
        <v>0</v>
      </c>
      <c r="Z343" s="207">
        <f t="shared" ref="Z343:AA343" si="1756">SUM(Z344:Z347)</f>
        <v>0</v>
      </c>
      <c r="AA343" s="207">
        <f t="shared" si="1756"/>
        <v>0</v>
      </c>
      <c r="AB343" s="207">
        <f>IF(AA343,AA343/Z343*100,0)</f>
        <v>0</v>
      </c>
      <c r="AC343" s="207">
        <f t="shared" ref="AC343:AD343" si="1757">SUM(AC344:AC347)</f>
        <v>0</v>
      </c>
      <c r="AD343" s="207">
        <f t="shared" si="1757"/>
        <v>0</v>
      </c>
      <c r="AE343" s="207">
        <f>IF(AD343,AD343/AC343*100,0)</f>
        <v>0</v>
      </c>
      <c r="AF343" s="207">
        <f t="shared" ref="AF343:AG343" si="1758">SUM(AF344:AF347)</f>
        <v>0</v>
      </c>
      <c r="AG343" s="207">
        <f t="shared" si="1758"/>
        <v>0</v>
      </c>
      <c r="AH343" s="207">
        <f>IF(AG343,AG343/AF343*100,0)</f>
        <v>0</v>
      </c>
      <c r="AI343" s="207">
        <f t="shared" ref="AI343:AJ343" si="1759">SUM(AI344:AI347)</f>
        <v>0</v>
      </c>
      <c r="AJ343" s="207">
        <f t="shared" si="1759"/>
        <v>0</v>
      </c>
      <c r="AK343" s="207">
        <f>IF(AJ343,AJ343/AI343*100,0)</f>
        <v>0</v>
      </c>
      <c r="AL343" s="207">
        <f t="shared" ref="AL343:AM343" si="1760">SUM(AL344:AL347)</f>
        <v>0</v>
      </c>
      <c r="AM343" s="207">
        <f t="shared" si="1760"/>
        <v>0</v>
      </c>
      <c r="AN343" s="207">
        <f>IF(AM343,AM343/AL343*100,0)</f>
        <v>0</v>
      </c>
      <c r="AO343" s="207">
        <f t="shared" ref="AO343:AP343" si="1761">SUM(AO344:AO347)</f>
        <v>1543.9890699999999</v>
      </c>
      <c r="AP343" s="207">
        <f t="shared" si="1761"/>
        <v>0</v>
      </c>
      <c r="AQ343" s="207">
        <f>IF(AP343,AP343/AO343*100,0)</f>
        <v>0</v>
      </c>
      <c r="AR343" s="361"/>
    </row>
    <row r="344" spans="1:44" s="225" customFormat="1" ht="40.15" customHeight="1">
      <c r="A344" s="358"/>
      <c r="B344" s="359"/>
      <c r="C344" s="360"/>
      <c r="D344" s="173" t="s">
        <v>37</v>
      </c>
      <c r="E344" s="279">
        <f t="shared" ref="E344:E347" si="1762">H344+K344+N344+Q344+T344+W344+Z344+AC344+AF344+AI344+AL344+AO344</f>
        <v>0</v>
      </c>
      <c r="F344" s="279">
        <f t="shared" ref="F344:F347" si="1763">I344+L344+O344+R344+U344+X344+AA344+AD344+AG344+AJ344+AM344+AP344</f>
        <v>0</v>
      </c>
      <c r="G344" s="279">
        <f t="shared" ref="G344:G347" si="1764">IF(F344,F344/E344*100,0)</f>
        <v>0</v>
      </c>
      <c r="H344" s="279"/>
      <c r="I344" s="279"/>
      <c r="J344" s="279">
        <f t="shared" ref="J344:J347" si="1765">IF(I344,I344/H344*100,0)</f>
        <v>0</v>
      </c>
      <c r="K344" s="279"/>
      <c r="L344" s="279"/>
      <c r="M344" s="279">
        <f t="shared" ref="M344:M347" si="1766">IF(L344,L344/K344*100,0)</f>
        <v>0</v>
      </c>
      <c r="N344" s="279"/>
      <c r="O344" s="279"/>
      <c r="P344" s="279">
        <f t="shared" ref="P344:P347" si="1767">IF(O344,O344/N344*100,0)</f>
        <v>0</v>
      </c>
      <c r="Q344" s="279"/>
      <c r="R344" s="279"/>
      <c r="S344" s="279">
        <f t="shared" ref="S344:S347" si="1768">IF(R344,R344/Q344*100,0)</f>
        <v>0</v>
      </c>
      <c r="T344" s="279"/>
      <c r="U344" s="279"/>
      <c r="V344" s="279">
        <f t="shared" ref="V344:V347" si="1769">IF(U344,U344/T344*100,0)</f>
        <v>0</v>
      </c>
      <c r="W344" s="279"/>
      <c r="X344" s="279"/>
      <c r="Y344" s="279">
        <f t="shared" ref="Y344:Y347" si="1770">IF(X344,X344/W344*100,0)</f>
        <v>0</v>
      </c>
      <c r="Z344" s="279"/>
      <c r="AA344" s="279"/>
      <c r="AB344" s="279">
        <f t="shared" ref="AB344:AB347" si="1771">IF(AA344,AA344/Z344*100,0)</f>
        <v>0</v>
      </c>
      <c r="AC344" s="279"/>
      <c r="AD344" s="279"/>
      <c r="AE344" s="279">
        <f t="shared" ref="AE344:AE347" si="1772">IF(AD344,AD344/AC344*100,0)</f>
        <v>0</v>
      </c>
      <c r="AF344" s="279"/>
      <c r="AG344" s="279"/>
      <c r="AH344" s="279">
        <f t="shared" ref="AH344:AH347" si="1773">IF(AG344,AG344/AF344*100,0)</f>
        <v>0</v>
      </c>
      <c r="AI344" s="279"/>
      <c r="AJ344" s="279"/>
      <c r="AK344" s="279">
        <f t="shared" ref="AK344:AK347" si="1774">IF(AJ344,AJ344/AI344*100,0)</f>
        <v>0</v>
      </c>
      <c r="AL344" s="279"/>
      <c r="AM344" s="279"/>
      <c r="AN344" s="279">
        <f t="shared" ref="AN344:AN347" si="1775">IF(AM344,AM344/AL344*100,0)</f>
        <v>0</v>
      </c>
      <c r="AO344" s="279"/>
      <c r="AP344" s="279"/>
      <c r="AQ344" s="279">
        <f t="shared" ref="AQ344:AQ347" si="1776">IF(AP344,AP344/AO344*100,0)</f>
        <v>0</v>
      </c>
      <c r="AR344" s="361"/>
    </row>
    <row r="345" spans="1:44" s="225" customFormat="1" ht="40.15" customHeight="1">
      <c r="A345" s="358"/>
      <c r="B345" s="359"/>
      <c r="C345" s="360"/>
      <c r="D345" s="173" t="s">
        <v>2</v>
      </c>
      <c r="E345" s="279">
        <f t="shared" si="1762"/>
        <v>0</v>
      </c>
      <c r="F345" s="279">
        <f t="shared" si="1763"/>
        <v>0</v>
      </c>
      <c r="G345" s="279">
        <f t="shared" si="1764"/>
        <v>0</v>
      </c>
      <c r="H345" s="279"/>
      <c r="I345" s="279"/>
      <c r="J345" s="279">
        <f t="shared" si="1765"/>
        <v>0</v>
      </c>
      <c r="K345" s="279"/>
      <c r="L345" s="279"/>
      <c r="M345" s="279">
        <f t="shared" si="1766"/>
        <v>0</v>
      </c>
      <c r="N345" s="279"/>
      <c r="O345" s="279"/>
      <c r="P345" s="279">
        <f t="shared" si="1767"/>
        <v>0</v>
      </c>
      <c r="Q345" s="279"/>
      <c r="R345" s="279"/>
      <c r="S345" s="279">
        <f t="shared" si="1768"/>
        <v>0</v>
      </c>
      <c r="T345" s="279"/>
      <c r="U345" s="279"/>
      <c r="V345" s="279">
        <f t="shared" si="1769"/>
        <v>0</v>
      </c>
      <c r="W345" s="279"/>
      <c r="X345" s="279"/>
      <c r="Y345" s="279">
        <f t="shared" si="1770"/>
        <v>0</v>
      </c>
      <c r="Z345" s="279"/>
      <c r="AA345" s="279"/>
      <c r="AB345" s="279">
        <f t="shared" si="1771"/>
        <v>0</v>
      </c>
      <c r="AC345" s="279"/>
      <c r="AD345" s="279"/>
      <c r="AE345" s="279">
        <f t="shared" si="1772"/>
        <v>0</v>
      </c>
      <c r="AF345" s="279"/>
      <c r="AG345" s="279"/>
      <c r="AH345" s="279">
        <f t="shared" si="1773"/>
        <v>0</v>
      </c>
      <c r="AI345" s="279"/>
      <c r="AJ345" s="279"/>
      <c r="AK345" s="279">
        <f t="shared" si="1774"/>
        <v>0</v>
      </c>
      <c r="AL345" s="279"/>
      <c r="AM345" s="279"/>
      <c r="AN345" s="279">
        <f t="shared" si="1775"/>
        <v>0</v>
      </c>
      <c r="AO345" s="279"/>
      <c r="AP345" s="279"/>
      <c r="AQ345" s="279">
        <f t="shared" si="1776"/>
        <v>0</v>
      </c>
      <c r="AR345" s="361"/>
    </row>
    <row r="346" spans="1:44" s="225" customFormat="1" ht="40.15" customHeight="1">
      <c r="A346" s="358"/>
      <c r="B346" s="359"/>
      <c r="C346" s="360"/>
      <c r="D346" s="302" t="s">
        <v>43</v>
      </c>
      <c r="E346" s="279">
        <f t="shared" si="1762"/>
        <v>1543.9890699999999</v>
      </c>
      <c r="F346" s="279">
        <f t="shared" si="1763"/>
        <v>0</v>
      </c>
      <c r="G346" s="279">
        <f t="shared" si="1764"/>
        <v>0</v>
      </c>
      <c r="H346" s="279"/>
      <c r="I346" s="279"/>
      <c r="J346" s="279">
        <f t="shared" si="1765"/>
        <v>0</v>
      </c>
      <c r="K346" s="279"/>
      <c r="L346" s="279"/>
      <c r="M346" s="279">
        <f t="shared" si="1766"/>
        <v>0</v>
      </c>
      <c r="N346" s="279"/>
      <c r="O346" s="279"/>
      <c r="P346" s="279">
        <f t="shared" si="1767"/>
        <v>0</v>
      </c>
      <c r="Q346" s="279"/>
      <c r="R346" s="279"/>
      <c r="S346" s="279">
        <f t="shared" si="1768"/>
        <v>0</v>
      </c>
      <c r="T346" s="279"/>
      <c r="U346" s="279"/>
      <c r="V346" s="279">
        <f t="shared" si="1769"/>
        <v>0</v>
      </c>
      <c r="W346" s="279"/>
      <c r="X346" s="279"/>
      <c r="Y346" s="279">
        <f t="shared" si="1770"/>
        <v>0</v>
      </c>
      <c r="Z346" s="279"/>
      <c r="AA346" s="279"/>
      <c r="AB346" s="279">
        <f t="shared" si="1771"/>
        <v>0</v>
      </c>
      <c r="AC346" s="279"/>
      <c r="AD346" s="279"/>
      <c r="AE346" s="279">
        <f t="shared" si="1772"/>
        <v>0</v>
      </c>
      <c r="AF346" s="279"/>
      <c r="AG346" s="279"/>
      <c r="AH346" s="279">
        <f t="shared" si="1773"/>
        <v>0</v>
      </c>
      <c r="AI346" s="279"/>
      <c r="AJ346" s="279"/>
      <c r="AK346" s="279">
        <f t="shared" si="1774"/>
        <v>0</v>
      </c>
      <c r="AL346" s="279"/>
      <c r="AM346" s="279"/>
      <c r="AN346" s="279">
        <f t="shared" si="1775"/>
        <v>0</v>
      </c>
      <c r="AO346" s="279">
        <f>1827.206-283.21693</f>
        <v>1543.9890699999999</v>
      </c>
      <c r="AP346" s="279"/>
      <c r="AQ346" s="279">
        <f t="shared" si="1776"/>
        <v>0</v>
      </c>
      <c r="AR346" s="361"/>
    </row>
    <row r="347" spans="1:44" s="225" customFormat="1" ht="40.15" customHeight="1">
      <c r="A347" s="358"/>
      <c r="B347" s="359"/>
      <c r="C347" s="360"/>
      <c r="D347" s="257" t="s">
        <v>263</v>
      </c>
      <c r="E347" s="279">
        <f t="shared" si="1762"/>
        <v>0</v>
      </c>
      <c r="F347" s="279">
        <f t="shared" si="1763"/>
        <v>0</v>
      </c>
      <c r="G347" s="279">
        <f t="shared" si="1764"/>
        <v>0</v>
      </c>
      <c r="H347" s="279"/>
      <c r="I347" s="279"/>
      <c r="J347" s="279">
        <f t="shared" si="1765"/>
        <v>0</v>
      </c>
      <c r="K347" s="279"/>
      <c r="L347" s="279"/>
      <c r="M347" s="279">
        <f t="shared" si="1766"/>
        <v>0</v>
      </c>
      <c r="N347" s="279"/>
      <c r="O347" s="279"/>
      <c r="P347" s="279">
        <f t="shared" si="1767"/>
        <v>0</v>
      </c>
      <c r="Q347" s="279"/>
      <c r="R347" s="279"/>
      <c r="S347" s="279">
        <f t="shared" si="1768"/>
        <v>0</v>
      </c>
      <c r="T347" s="279"/>
      <c r="U347" s="279"/>
      <c r="V347" s="279">
        <f t="shared" si="1769"/>
        <v>0</v>
      </c>
      <c r="W347" s="279"/>
      <c r="X347" s="279"/>
      <c r="Y347" s="279">
        <f t="shared" si="1770"/>
        <v>0</v>
      </c>
      <c r="Z347" s="279"/>
      <c r="AA347" s="279"/>
      <c r="AB347" s="279">
        <f t="shared" si="1771"/>
        <v>0</v>
      </c>
      <c r="AC347" s="279"/>
      <c r="AD347" s="279"/>
      <c r="AE347" s="279">
        <f t="shared" si="1772"/>
        <v>0</v>
      </c>
      <c r="AF347" s="279"/>
      <c r="AG347" s="279"/>
      <c r="AH347" s="279">
        <f t="shared" si="1773"/>
        <v>0</v>
      </c>
      <c r="AI347" s="279"/>
      <c r="AJ347" s="279"/>
      <c r="AK347" s="279">
        <f t="shared" si="1774"/>
        <v>0</v>
      </c>
      <c r="AL347" s="279"/>
      <c r="AM347" s="279"/>
      <c r="AN347" s="279">
        <f t="shared" si="1775"/>
        <v>0</v>
      </c>
      <c r="AO347" s="279"/>
      <c r="AP347" s="279"/>
      <c r="AQ347" s="279">
        <f t="shared" si="1776"/>
        <v>0</v>
      </c>
      <c r="AR347" s="361"/>
    </row>
    <row r="348" spans="1:44" s="225" customFormat="1" ht="40.15" customHeight="1">
      <c r="A348" s="358" t="s">
        <v>395</v>
      </c>
      <c r="B348" s="359" t="s">
        <v>475</v>
      </c>
      <c r="C348" s="360" t="s">
        <v>473</v>
      </c>
      <c r="D348" s="205" t="s">
        <v>41</v>
      </c>
      <c r="E348" s="207">
        <f>H348+K348+N348+Q348+T348+W348+Z348+AC348+AF348+AI348+AL348+AO348</f>
        <v>619.19565999999998</v>
      </c>
      <c r="F348" s="207">
        <f>I348+L348+O348+R348+U348+X348+AA348+AD348+AG348+AJ348+AM348+AP348</f>
        <v>619.19565999999998</v>
      </c>
      <c r="G348" s="207">
        <f>IF(F348,F348/E348*100,0)</f>
        <v>100</v>
      </c>
      <c r="H348" s="207">
        <f>SUM(H349:H352)</f>
        <v>0</v>
      </c>
      <c r="I348" s="207">
        <f>SUM(I349:I352)</f>
        <v>0</v>
      </c>
      <c r="J348" s="207">
        <f>IF(I348,I348/H348*100,0)</f>
        <v>0</v>
      </c>
      <c r="K348" s="207">
        <f t="shared" ref="K348:L348" si="1777">SUM(K349:K352)</f>
        <v>0</v>
      </c>
      <c r="L348" s="207">
        <f t="shared" si="1777"/>
        <v>0</v>
      </c>
      <c r="M348" s="207">
        <f>IF(L348,L348/K348*100,0)</f>
        <v>0</v>
      </c>
      <c r="N348" s="207">
        <f t="shared" ref="N348:O348" si="1778">SUM(N349:N352)</f>
        <v>0</v>
      </c>
      <c r="O348" s="207">
        <f t="shared" si="1778"/>
        <v>0</v>
      </c>
      <c r="P348" s="207">
        <f>IF(O348,O348/N348*100,0)</f>
        <v>0</v>
      </c>
      <c r="Q348" s="207">
        <f t="shared" ref="Q348:R348" si="1779">SUM(Q349:Q352)</f>
        <v>0</v>
      </c>
      <c r="R348" s="207">
        <f t="shared" si="1779"/>
        <v>0</v>
      </c>
      <c r="S348" s="207">
        <f>IF(R348,R348/Q348*100,0)</f>
        <v>0</v>
      </c>
      <c r="T348" s="207">
        <f t="shared" ref="T348:U348" si="1780">SUM(T349:T352)</f>
        <v>0</v>
      </c>
      <c r="U348" s="207">
        <f t="shared" si="1780"/>
        <v>0</v>
      </c>
      <c r="V348" s="207">
        <f>IF(U348,U348/T348*100,0)</f>
        <v>0</v>
      </c>
      <c r="W348" s="207">
        <f t="shared" ref="W348:X348" si="1781">SUM(W349:W352)</f>
        <v>0</v>
      </c>
      <c r="X348" s="207">
        <f t="shared" si="1781"/>
        <v>0</v>
      </c>
      <c r="Y348" s="207">
        <f>IF(X348,X348/W348*100,0)</f>
        <v>0</v>
      </c>
      <c r="Z348" s="207">
        <f t="shared" ref="Z348:AA348" si="1782">SUM(Z349:Z352)</f>
        <v>0</v>
      </c>
      <c r="AA348" s="207">
        <f t="shared" si="1782"/>
        <v>0</v>
      </c>
      <c r="AB348" s="207">
        <f>IF(AA348,AA348/Z348*100,0)</f>
        <v>0</v>
      </c>
      <c r="AC348" s="207">
        <f t="shared" ref="AC348:AD348" si="1783">SUM(AC349:AC352)</f>
        <v>0</v>
      </c>
      <c r="AD348" s="207">
        <f t="shared" si="1783"/>
        <v>0</v>
      </c>
      <c r="AE348" s="207">
        <f>IF(AD348,AD348/AC348*100,0)</f>
        <v>0</v>
      </c>
      <c r="AF348" s="207">
        <f t="shared" ref="AF348:AG348" si="1784">SUM(AF349:AF352)</f>
        <v>619.19565999999998</v>
      </c>
      <c r="AG348" s="207">
        <f t="shared" si="1784"/>
        <v>619.19565999999998</v>
      </c>
      <c r="AH348" s="207">
        <f>IF(AG348,AG348/AF348*100,0)</f>
        <v>100</v>
      </c>
      <c r="AI348" s="207">
        <f t="shared" ref="AI348:AJ348" si="1785">SUM(AI349:AI352)</f>
        <v>0</v>
      </c>
      <c r="AJ348" s="207">
        <f t="shared" si="1785"/>
        <v>0</v>
      </c>
      <c r="AK348" s="207">
        <f>IF(AJ348,AJ348/AI348*100,0)</f>
        <v>0</v>
      </c>
      <c r="AL348" s="207">
        <f t="shared" ref="AL348:AM348" si="1786">SUM(AL349:AL352)</f>
        <v>0</v>
      </c>
      <c r="AM348" s="207">
        <f t="shared" si="1786"/>
        <v>0</v>
      </c>
      <c r="AN348" s="207">
        <f>IF(AM348,AM348/AL348*100,0)</f>
        <v>0</v>
      </c>
      <c r="AO348" s="207">
        <f t="shared" ref="AO348:AP348" si="1787">SUM(AO349:AO352)</f>
        <v>0</v>
      </c>
      <c r="AP348" s="207">
        <f t="shared" si="1787"/>
        <v>0</v>
      </c>
      <c r="AQ348" s="207">
        <f>IF(AP348,AP348/AO348*100,0)</f>
        <v>0</v>
      </c>
      <c r="AR348" s="361"/>
    </row>
    <row r="349" spans="1:44" s="225" customFormat="1" ht="40.15" customHeight="1">
      <c r="A349" s="358"/>
      <c r="B349" s="359"/>
      <c r="C349" s="360"/>
      <c r="D349" s="173" t="s">
        <v>37</v>
      </c>
      <c r="E349" s="279">
        <f t="shared" ref="E349:E352" si="1788">H349+K349+N349+Q349+T349+W349+Z349+AC349+AF349+AI349+AL349+AO349</f>
        <v>0</v>
      </c>
      <c r="F349" s="279">
        <f t="shared" ref="F349:F352" si="1789">I349+L349+O349+R349+U349+X349+AA349+AD349+AG349+AJ349+AM349+AP349</f>
        <v>0</v>
      </c>
      <c r="G349" s="279">
        <f t="shared" ref="G349:G352" si="1790">IF(F349,F349/E349*100,0)</f>
        <v>0</v>
      </c>
      <c r="H349" s="279"/>
      <c r="I349" s="279"/>
      <c r="J349" s="279">
        <f t="shared" ref="J349:J352" si="1791">IF(I349,I349/H349*100,0)</f>
        <v>0</v>
      </c>
      <c r="K349" s="279"/>
      <c r="L349" s="279"/>
      <c r="M349" s="279">
        <f t="shared" ref="M349:M352" si="1792">IF(L349,L349/K349*100,0)</f>
        <v>0</v>
      </c>
      <c r="N349" s="279"/>
      <c r="O349" s="279"/>
      <c r="P349" s="279">
        <f t="shared" ref="P349:P352" si="1793">IF(O349,O349/N349*100,0)</f>
        <v>0</v>
      </c>
      <c r="Q349" s="279"/>
      <c r="R349" s="279"/>
      <c r="S349" s="279">
        <f t="shared" ref="S349:S352" si="1794">IF(R349,R349/Q349*100,0)</f>
        <v>0</v>
      </c>
      <c r="T349" s="279"/>
      <c r="U349" s="279"/>
      <c r="V349" s="279">
        <f t="shared" ref="V349:V352" si="1795">IF(U349,U349/T349*100,0)</f>
        <v>0</v>
      </c>
      <c r="W349" s="279"/>
      <c r="X349" s="279"/>
      <c r="Y349" s="279">
        <f t="shared" ref="Y349:Y352" si="1796">IF(X349,X349/W349*100,0)</f>
        <v>0</v>
      </c>
      <c r="Z349" s="279"/>
      <c r="AA349" s="279"/>
      <c r="AB349" s="279">
        <f t="shared" ref="AB349:AB352" si="1797">IF(AA349,AA349/Z349*100,0)</f>
        <v>0</v>
      </c>
      <c r="AC349" s="279"/>
      <c r="AD349" s="279"/>
      <c r="AE349" s="279">
        <f t="shared" ref="AE349:AE352" si="1798">IF(AD349,AD349/AC349*100,0)</f>
        <v>0</v>
      </c>
      <c r="AF349" s="279"/>
      <c r="AG349" s="279"/>
      <c r="AH349" s="279">
        <f t="shared" ref="AH349:AH352" si="1799">IF(AG349,AG349/AF349*100,0)</f>
        <v>0</v>
      </c>
      <c r="AI349" s="279"/>
      <c r="AJ349" s="279"/>
      <c r="AK349" s="279">
        <f t="shared" ref="AK349:AK352" si="1800">IF(AJ349,AJ349/AI349*100,0)</f>
        <v>0</v>
      </c>
      <c r="AL349" s="279"/>
      <c r="AM349" s="279"/>
      <c r="AN349" s="279">
        <f t="shared" ref="AN349:AN352" si="1801">IF(AM349,AM349/AL349*100,0)</f>
        <v>0</v>
      </c>
      <c r="AO349" s="279"/>
      <c r="AP349" s="279"/>
      <c r="AQ349" s="279">
        <f t="shared" ref="AQ349:AQ352" si="1802">IF(AP349,AP349/AO349*100,0)</f>
        <v>0</v>
      </c>
      <c r="AR349" s="361"/>
    </row>
    <row r="350" spans="1:44" s="225" customFormat="1" ht="40.15" customHeight="1">
      <c r="A350" s="358"/>
      <c r="B350" s="359"/>
      <c r="C350" s="360"/>
      <c r="D350" s="173" t="s">
        <v>2</v>
      </c>
      <c r="E350" s="279">
        <f t="shared" si="1788"/>
        <v>0</v>
      </c>
      <c r="F350" s="279">
        <f t="shared" si="1789"/>
        <v>0</v>
      </c>
      <c r="G350" s="279">
        <f t="shared" si="1790"/>
        <v>0</v>
      </c>
      <c r="H350" s="279"/>
      <c r="I350" s="279"/>
      <c r="J350" s="279">
        <f t="shared" si="1791"/>
        <v>0</v>
      </c>
      <c r="K350" s="279"/>
      <c r="L350" s="279"/>
      <c r="M350" s="279">
        <f t="shared" si="1792"/>
        <v>0</v>
      </c>
      <c r="N350" s="279"/>
      <c r="O350" s="279"/>
      <c r="P350" s="279">
        <f t="shared" si="1793"/>
        <v>0</v>
      </c>
      <c r="Q350" s="279"/>
      <c r="R350" s="279"/>
      <c r="S350" s="279">
        <f t="shared" si="1794"/>
        <v>0</v>
      </c>
      <c r="T350" s="279"/>
      <c r="U350" s="279"/>
      <c r="V350" s="279">
        <f t="shared" si="1795"/>
        <v>0</v>
      </c>
      <c r="W350" s="279"/>
      <c r="X350" s="279"/>
      <c r="Y350" s="279">
        <f t="shared" si="1796"/>
        <v>0</v>
      </c>
      <c r="Z350" s="279"/>
      <c r="AA350" s="279"/>
      <c r="AB350" s="279">
        <f t="shared" si="1797"/>
        <v>0</v>
      </c>
      <c r="AC350" s="279"/>
      <c r="AD350" s="279"/>
      <c r="AE350" s="279">
        <f t="shared" si="1798"/>
        <v>0</v>
      </c>
      <c r="AF350" s="279"/>
      <c r="AG350" s="279"/>
      <c r="AH350" s="279">
        <f t="shared" si="1799"/>
        <v>0</v>
      </c>
      <c r="AI350" s="279"/>
      <c r="AJ350" s="279"/>
      <c r="AK350" s="279">
        <f t="shared" si="1800"/>
        <v>0</v>
      </c>
      <c r="AL350" s="279"/>
      <c r="AM350" s="279"/>
      <c r="AN350" s="279">
        <f t="shared" si="1801"/>
        <v>0</v>
      </c>
      <c r="AO350" s="279"/>
      <c r="AP350" s="279"/>
      <c r="AQ350" s="279">
        <f t="shared" si="1802"/>
        <v>0</v>
      </c>
      <c r="AR350" s="361"/>
    </row>
    <row r="351" spans="1:44" s="225" customFormat="1" ht="40.15" customHeight="1">
      <c r="A351" s="358"/>
      <c r="B351" s="359"/>
      <c r="C351" s="360"/>
      <c r="D351" s="302" t="s">
        <v>43</v>
      </c>
      <c r="E351" s="279">
        <f t="shared" si="1788"/>
        <v>619.19565999999998</v>
      </c>
      <c r="F351" s="279">
        <f t="shared" si="1789"/>
        <v>619.19565999999998</v>
      </c>
      <c r="G351" s="279">
        <f t="shared" si="1790"/>
        <v>100</v>
      </c>
      <c r="H351" s="279"/>
      <c r="I351" s="279"/>
      <c r="J351" s="279">
        <f t="shared" si="1791"/>
        <v>0</v>
      </c>
      <c r="K351" s="279"/>
      <c r="L351" s="279"/>
      <c r="M351" s="279">
        <f t="shared" si="1792"/>
        <v>0</v>
      </c>
      <c r="N351" s="279"/>
      <c r="O351" s="279"/>
      <c r="P351" s="279">
        <f t="shared" si="1793"/>
        <v>0</v>
      </c>
      <c r="Q351" s="279"/>
      <c r="R351" s="279"/>
      <c r="S351" s="279">
        <f t="shared" si="1794"/>
        <v>0</v>
      </c>
      <c r="T351" s="279"/>
      <c r="U351" s="279"/>
      <c r="V351" s="279">
        <f t="shared" si="1795"/>
        <v>0</v>
      </c>
      <c r="W351" s="279"/>
      <c r="X351" s="279"/>
      <c r="Y351" s="279">
        <f t="shared" si="1796"/>
        <v>0</v>
      </c>
      <c r="Z351" s="279"/>
      <c r="AA351" s="279"/>
      <c r="AB351" s="279">
        <f t="shared" si="1797"/>
        <v>0</v>
      </c>
      <c r="AC351" s="279"/>
      <c r="AD351" s="279"/>
      <c r="AE351" s="279">
        <f t="shared" si="1798"/>
        <v>0</v>
      </c>
      <c r="AF351" s="279">
        <f>719.995-100.79934</f>
        <v>619.19565999999998</v>
      </c>
      <c r="AG351" s="279">
        <v>619.19565999999998</v>
      </c>
      <c r="AH351" s="279">
        <f t="shared" si="1799"/>
        <v>100</v>
      </c>
      <c r="AI351" s="279"/>
      <c r="AJ351" s="279"/>
      <c r="AK351" s="279">
        <f t="shared" si="1800"/>
        <v>0</v>
      </c>
      <c r="AL351" s="279"/>
      <c r="AM351" s="279"/>
      <c r="AN351" s="279">
        <f t="shared" si="1801"/>
        <v>0</v>
      </c>
      <c r="AO351" s="279"/>
      <c r="AP351" s="279"/>
      <c r="AQ351" s="279">
        <f t="shared" si="1802"/>
        <v>0</v>
      </c>
      <c r="AR351" s="361"/>
    </row>
    <row r="352" spans="1:44" s="225" customFormat="1" ht="40.15" customHeight="1">
      <c r="A352" s="358"/>
      <c r="B352" s="359"/>
      <c r="C352" s="360"/>
      <c r="D352" s="257" t="s">
        <v>263</v>
      </c>
      <c r="E352" s="279">
        <f t="shared" si="1788"/>
        <v>0</v>
      </c>
      <c r="F352" s="279">
        <f t="shared" si="1789"/>
        <v>0</v>
      </c>
      <c r="G352" s="279">
        <f t="shared" si="1790"/>
        <v>0</v>
      </c>
      <c r="H352" s="279"/>
      <c r="I352" s="279"/>
      <c r="J352" s="279">
        <f t="shared" si="1791"/>
        <v>0</v>
      </c>
      <c r="K352" s="279"/>
      <c r="L352" s="279"/>
      <c r="M352" s="279">
        <f t="shared" si="1792"/>
        <v>0</v>
      </c>
      <c r="N352" s="279"/>
      <c r="O352" s="279"/>
      <c r="P352" s="279">
        <f t="shared" si="1793"/>
        <v>0</v>
      </c>
      <c r="Q352" s="279"/>
      <c r="R352" s="279"/>
      <c r="S352" s="279">
        <f t="shared" si="1794"/>
        <v>0</v>
      </c>
      <c r="T352" s="279"/>
      <c r="U352" s="279"/>
      <c r="V352" s="279">
        <f t="shared" si="1795"/>
        <v>0</v>
      </c>
      <c r="W352" s="279"/>
      <c r="X352" s="279"/>
      <c r="Y352" s="279">
        <f t="shared" si="1796"/>
        <v>0</v>
      </c>
      <c r="Z352" s="279"/>
      <c r="AA352" s="279"/>
      <c r="AB352" s="279">
        <f t="shared" si="1797"/>
        <v>0</v>
      </c>
      <c r="AC352" s="279"/>
      <c r="AD352" s="279"/>
      <c r="AE352" s="279">
        <f t="shared" si="1798"/>
        <v>0</v>
      </c>
      <c r="AF352" s="279"/>
      <c r="AG352" s="279"/>
      <c r="AH352" s="279">
        <f t="shared" si="1799"/>
        <v>0</v>
      </c>
      <c r="AI352" s="279"/>
      <c r="AJ352" s="279"/>
      <c r="AK352" s="279">
        <f t="shared" si="1800"/>
        <v>0</v>
      </c>
      <c r="AL352" s="279"/>
      <c r="AM352" s="279"/>
      <c r="AN352" s="279">
        <f t="shared" si="1801"/>
        <v>0</v>
      </c>
      <c r="AO352" s="279"/>
      <c r="AP352" s="279"/>
      <c r="AQ352" s="279">
        <f t="shared" si="1802"/>
        <v>0</v>
      </c>
      <c r="AR352" s="361"/>
    </row>
    <row r="353" spans="1:44" s="225" customFormat="1" ht="40.15" customHeight="1">
      <c r="A353" s="358" t="s">
        <v>396</v>
      </c>
      <c r="B353" s="359" t="s">
        <v>476</v>
      </c>
      <c r="C353" s="360" t="s">
        <v>473</v>
      </c>
      <c r="D353" s="205" t="s">
        <v>41</v>
      </c>
      <c r="E353" s="207">
        <f>H353+K353+N353+Q353+T353+W353+Z353+AC353+AF353+AI353+AL353+AO353</f>
        <v>2024.27432</v>
      </c>
      <c r="F353" s="207">
        <f>I353+L353+O353+R353+U353+X353+AA353+AD353+AG353+AJ353+AM353+AP353</f>
        <v>0</v>
      </c>
      <c r="G353" s="207">
        <f>IF(F353,F353/E353*100,0)</f>
        <v>0</v>
      </c>
      <c r="H353" s="207">
        <f>SUM(H354:H357)</f>
        <v>0</v>
      </c>
      <c r="I353" s="207">
        <f>SUM(I354:I357)</f>
        <v>0</v>
      </c>
      <c r="J353" s="207">
        <f>IF(I353,I353/H353*100,0)</f>
        <v>0</v>
      </c>
      <c r="K353" s="207">
        <f t="shared" ref="K353:L353" si="1803">SUM(K354:K357)</f>
        <v>0</v>
      </c>
      <c r="L353" s="207">
        <f t="shared" si="1803"/>
        <v>0</v>
      </c>
      <c r="M353" s="207">
        <f>IF(L353,L353/K353*100,0)</f>
        <v>0</v>
      </c>
      <c r="N353" s="207">
        <f t="shared" ref="N353:O353" si="1804">SUM(N354:N357)</f>
        <v>0</v>
      </c>
      <c r="O353" s="207">
        <f t="shared" si="1804"/>
        <v>0</v>
      </c>
      <c r="P353" s="207">
        <f>IF(O353,O353/N353*100,0)</f>
        <v>0</v>
      </c>
      <c r="Q353" s="207">
        <f t="shared" ref="Q353:R353" si="1805">SUM(Q354:Q357)</f>
        <v>0</v>
      </c>
      <c r="R353" s="207">
        <f t="shared" si="1805"/>
        <v>0</v>
      </c>
      <c r="S353" s="207">
        <f>IF(R353,R353/Q353*100,0)</f>
        <v>0</v>
      </c>
      <c r="T353" s="207">
        <f t="shared" ref="T353:U353" si="1806">SUM(T354:T357)</f>
        <v>0</v>
      </c>
      <c r="U353" s="207">
        <f t="shared" si="1806"/>
        <v>0</v>
      </c>
      <c r="V353" s="207">
        <f>IF(U353,U353/T353*100,0)</f>
        <v>0</v>
      </c>
      <c r="W353" s="207">
        <f t="shared" ref="W353:X353" si="1807">SUM(W354:W357)</f>
        <v>0</v>
      </c>
      <c r="X353" s="207">
        <f t="shared" si="1807"/>
        <v>0</v>
      </c>
      <c r="Y353" s="207">
        <f>IF(X353,X353/W353*100,0)</f>
        <v>0</v>
      </c>
      <c r="Z353" s="207">
        <f t="shared" ref="Z353:AA353" si="1808">SUM(Z354:Z357)</f>
        <v>0</v>
      </c>
      <c r="AA353" s="207">
        <f t="shared" si="1808"/>
        <v>0</v>
      </c>
      <c r="AB353" s="207">
        <f>IF(AA353,AA353/Z353*100,0)</f>
        <v>0</v>
      </c>
      <c r="AC353" s="207">
        <f t="shared" ref="AC353:AD353" si="1809">SUM(AC354:AC357)</f>
        <v>0</v>
      </c>
      <c r="AD353" s="207">
        <f t="shared" si="1809"/>
        <v>0</v>
      </c>
      <c r="AE353" s="207">
        <f>IF(AD353,AD353/AC353*100,0)</f>
        <v>0</v>
      </c>
      <c r="AF353" s="207">
        <f t="shared" ref="AF353:AG353" si="1810">SUM(AF354:AF357)</f>
        <v>0</v>
      </c>
      <c r="AG353" s="207">
        <f t="shared" si="1810"/>
        <v>0</v>
      </c>
      <c r="AH353" s="207">
        <f>IF(AG353,AG353/AF353*100,0)</f>
        <v>0</v>
      </c>
      <c r="AI353" s="207">
        <f t="shared" ref="AI353:AJ353" si="1811">SUM(AI354:AI357)</f>
        <v>0</v>
      </c>
      <c r="AJ353" s="207">
        <f t="shared" si="1811"/>
        <v>0</v>
      </c>
      <c r="AK353" s="207">
        <f>IF(AJ353,AJ353/AI353*100,0)</f>
        <v>0</v>
      </c>
      <c r="AL353" s="207">
        <f t="shared" ref="AL353:AM353" si="1812">SUM(AL354:AL357)</f>
        <v>0</v>
      </c>
      <c r="AM353" s="207">
        <f t="shared" si="1812"/>
        <v>0</v>
      </c>
      <c r="AN353" s="207">
        <f>IF(AM353,AM353/AL353*100,0)</f>
        <v>0</v>
      </c>
      <c r="AO353" s="207">
        <f t="shared" ref="AO353:AP353" si="1813">SUM(AO354:AO357)</f>
        <v>2024.27432</v>
      </c>
      <c r="AP353" s="207">
        <f t="shared" si="1813"/>
        <v>0</v>
      </c>
      <c r="AQ353" s="207">
        <f>IF(AP353,AP353/AO353*100,0)</f>
        <v>0</v>
      </c>
      <c r="AR353" s="361"/>
    </row>
    <row r="354" spans="1:44" s="225" customFormat="1" ht="40.15" customHeight="1">
      <c r="A354" s="358"/>
      <c r="B354" s="359"/>
      <c r="C354" s="360"/>
      <c r="D354" s="173" t="s">
        <v>37</v>
      </c>
      <c r="E354" s="279">
        <f t="shared" ref="E354:E357" si="1814">H354+K354+N354+Q354+T354+W354+Z354+AC354+AF354+AI354+AL354+AO354</f>
        <v>0</v>
      </c>
      <c r="F354" s="279">
        <f t="shared" ref="F354:F357" si="1815">I354+L354+O354+R354+U354+X354+AA354+AD354+AG354+AJ354+AM354+AP354</f>
        <v>0</v>
      </c>
      <c r="G354" s="279">
        <f t="shared" ref="G354:G357" si="1816">IF(F354,F354/E354*100,0)</f>
        <v>0</v>
      </c>
      <c r="H354" s="279"/>
      <c r="I354" s="279"/>
      <c r="J354" s="279">
        <f t="shared" ref="J354:J357" si="1817">IF(I354,I354/H354*100,0)</f>
        <v>0</v>
      </c>
      <c r="K354" s="279"/>
      <c r="L354" s="279"/>
      <c r="M354" s="279">
        <f t="shared" ref="M354:M357" si="1818">IF(L354,L354/K354*100,0)</f>
        <v>0</v>
      </c>
      <c r="N354" s="279"/>
      <c r="O354" s="279"/>
      <c r="P354" s="279">
        <f t="shared" ref="P354:P357" si="1819">IF(O354,O354/N354*100,0)</f>
        <v>0</v>
      </c>
      <c r="Q354" s="279"/>
      <c r="R354" s="279"/>
      <c r="S354" s="279">
        <f t="shared" ref="S354:S357" si="1820">IF(R354,R354/Q354*100,0)</f>
        <v>0</v>
      </c>
      <c r="T354" s="279"/>
      <c r="U354" s="279"/>
      <c r="V354" s="279">
        <f t="shared" ref="V354:V357" si="1821">IF(U354,U354/T354*100,0)</f>
        <v>0</v>
      </c>
      <c r="W354" s="279"/>
      <c r="X354" s="279"/>
      <c r="Y354" s="279">
        <f t="shared" ref="Y354:Y357" si="1822">IF(X354,X354/W354*100,0)</f>
        <v>0</v>
      </c>
      <c r="Z354" s="279"/>
      <c r="AA354" s="279"/>
      <c r="AB354" s="279">
        <f t="shared" ref="AB354:AB357" si="1823">IF(AA354,AA354/Z354*100,0)</f>
        <v>0</v>
      </c>
      <c r="AC354" s="279"/>
      <c r="AD354" s="279"/>
      <c r="AE354" s="279">
        <f t="shared" ref="AE354:AE357" si="1824">IF(AD354,AD354/AC354*100,0)</f>
        <v>0</v>
      </c>
      <c r="AF354" s="279"/>
      <c r="AG354" s="279"/>
      <c r="AH354" s="279">
        <f t="shared" ref="AH354:AH357" si="1825">IF(AG354,AG354/AF354*100,0)</f>
        <v>0</v>
      </c>
      <c r="AI354" s="279"/>
      <c r="AJ354" s="279"/>
      <c r="AK354" s="279">
        <f t="shared" ref="AK354:AK357" si="1826">IF(AJ354,AJ354/AI354*100,0)</f>
        <v>0</v>
      </c>
      <c r="AL354" s="279"/>
      <c r="AM354" s="279"/>
      <c r="AN354" s="279">
        <f t="shared" ref="AN354:AN357" si="1827">IF(AM354,AM354/AL354*100,0)</f>
        <v>0</v>
      </c>
      <c r="AO354" s="279"/>
      <c r="AP354" s="279"/>
      <c r="AQ354" s="279">
        <f t="shared" ref="AQ354:AQ357" si="1828">IF(AP354,AP354/AO354*100,0)</f>
        <v>0</v>
      </c>
      <c r="AR354" s="361"/>
    </row>
    <row r="355" spans="1:44" s="225" customFormat="1" ht="40.15" customHeight="1">
      <c r="A355" s="358"/>
      <c r="B355" s="359"/>
      <c r="C355" s="360"/>
      <c r="D355" s="173" t="s">
        <v>2</v>
      </c>
      <c r="E355" s="279">
        <f t="shared" si="1814"/>
        <v>0</v>
      </c>
      <c r="F355" s="279">
        <f t="shared" si="1815"/>
        <v>0</v>
      </c>
      <c r="G355" s="279">
        <f t="shared" si="1816"/>
        <v>0</v>
      </c>
      <c r="H355" s="279"/>
      <c r="I355" s="279"/>
      <c r="J355" s="279">
        <f t="shared" si="1817"/>
        <v>0</v>
      </c>
      <c r="K355" s="279"/>
      <c r="L355" s="279"/>
      <c r="M355" s="279">
        <f t="shared" si="1818"/>
        <v>0</v>
      </c>
      <c r="N355" s="279"/>
      <c r="O355" s="279"/>
      <c r="P355" s="279">
        <f t="shared" si="1819"/>
        <v>0</v>
      </c>
      <c r="Q355" s="279"/>
      <c r="R355" s="279"/>
      <c r="S355" s="279">
        <f t="shared" si="1820"/>
        <v>0</v>
      </c>
      <c r="T355" s="279"/>
      <c r="U355" s="279"/>
      <c r="V355" s="279">
        <f t="shared" si="1821"/>
        <v>0</v>
      </c>
      <c r="W355" s="279"/>
      <c r="X355" s="279"/>
      <c r="Y355" s="279">
        <f t="shared" si="1822"/>
        <v>0</v>
      </c>
      <c r="Z355" s="279"/>
      <c r="AA355" s="279"/>
      <c r="AB355" s="279">
        <f t="shared" si="1823"/>
        <v>0</v>
      </c>
      <c r="AC355" s="279"/>
      <c r="AD355" s="279"/>
      <c r="AE355" s="279">
        <f t="shared" si="1824"/>
        <v>0</v>
      </c>
      <c r="AF355" s="279"/>
      <c r="AG355" s="279"/>
      <c r="AH355" s="279">
        <f t="shared" si="1825"/>
        <v>0</v>
      </c>
      <c r="AI355" s="279"/>
      <c r="AJ355" s="279"/>
      <c r="AK355" s="279">
        <f t="shared" si="1826"/>
        <v>0</v>
      </c>
      <c r="AL355" s="279"/>
      <c r="AM355" s="279"/>
      <c r="AN355" s="279">
        <f t="shared" si="1827"/>
        <v>0</v>
      </c>
      <c r="AO355" s="279"/>
      <c r="AP355" s="279"/>
      <c r="AQ355" s="279">
        <f t="shared" si="1828"/>
        <v>0</v>
      </c>
      <c r="AR355" s="361"/>
    </row>
    <row r="356" spans="1:44" s="225" customFormat="1" ht="40.15" customHeight="1">
      <c r="A356" s="358"/>
      <c r="B356" s="359"/>
      <c r="C356" s="360"/>
      <c r="D356" s="302" t="s">
        <v>43</v>
      </c>
      <c r="E356" s="279">
        <f t="shared" si="1814"/>
        <v>2024.27432</v>
      </c>
      <c r="F356" s="279">
        <f t="shared" si="1815"/>
        <v>0</v>
      </c>
      <c r="G356" s="279">
        <f t="shared" si="1816"/>
        <v>0</v>
      </c>
      <c r="H356" s="279"/>
      <c r="I356" s="279"/>
      <c r="J356" s="279">
        <f t="shared" si="1817"/>
        <v>0</v>
      </c>
      <c r="K356" s="279"/>
      <c r="L356" s="279"/>
      <c r="M356" s="279">
        <f t="shared" si="1818"/>
        <v>0</v>
      </c>
      <c r="N356" s="279"/>
      <c r="O356" s="279"/>
      <c r="P356" s="279">
        <f t="shared" si="1819"/>
        <v>0</v>
      </c>
      <c r="Q356" s="279"/>
      <c r="R356" s="279"/>
      <c r="S356" s="279">
        <f t="shared" si="1820"/>
        <v>0</v>
      </c>
      <c r="T356" s="279"/>
      <c r="U356" s="279"/>
      <c r="V356" s="279">
        <f t="shared" si="1821"/>
        <v>0</v>
      </c>
      <c r="W356" s="279"/>
      <c r="X356" s="279"/>
      <c r="Y356" s="279">
        <f t="shared" si="1822"/>
        <v>0</v>
      </c>
      <c r="Z356" s="279"/>
      <c r="AA356" s="279"/>
      <c r="AB356" s="279">
        <f t="shared" si="1823"/>
        <v>0</v>
      </c>
      <c r="AC356" s="279"/>
      <c r="AD356" s="279"/>
      <c r="AE356" s="279">
        <f t="shared" si="1824"/>
        <v>0</v>
      </c>
      <c r="AF356" s="279"/>
      <c r="AG356" s="279"/>
      <c r="AH356" s="279">
        <f t="shared" si="1825"/>
        <v>0</v>
      </c>
      <c r="AI356" s="279"/>
      <c r="AJ356" s="279"/>
      <c r="AK356" s="279">
        <f t="shared" si="1826"/>
        <v>0</v>
      </c>
      <c r="AL356" s="279"/>
      <c r="AM356" s="279"/>
      <c r="AN356" s="279">
        <f t="shared" si="1827"/>
        <v>0</v>
      </c>
      <c r="AO356" s="279">
        <f>2509.429-485.15468</f>
        <v>2024.27432</v>
      </c>
      <c r="AP356" s="279"/>
      <c r="AQ356" s="279">
        <f t="shared" si="1828"/>
        <v>0</v>
      </c>
      <c r="AR356" s="361"/>
    </row>
    <row r="357" spans="1:44" s="225" customFormat="1" ht="40.15" customHeight="1">
      <c r="A357" s="358"/>
      <c r="B357" s="359"/>
      <c r="C357" s="360"/>
      <c r="D357" s="257" t="s">
        <v>263</v>
      </c>
      <c r="E357" s="279">
        <f t="shared" si="1814"/>
        <v>0</v>
      </c>
      <c r="F357" s="279">
        <f t="shared" si="1815"/>
        <v>0</v>
      </c>
      <c r="G357" s="279">
        <f t="shared" si="1816"/>
        <v>0</v>
      </c>
      <c r="H357" s="279"/>
      <c r="I357" s="279"/>
      <c r="J357" s="279">
        <f t="shared" si="1817"/>
        <v>0</v>
      </c>
      <c r="K357" s="279"/>
      <c r="L357" s="279"/>
      <c r="M357" s="279">
        <f t="shared" si="1818"/>
        <v>0</v>
      </c>
      <c r="N357" s="279"/>
      <c r="O357" s="279"/>
      <c r="P357" s="279">
        <f t="shared" si="1819"/>
        <v>0</v>
      </c>
      <c r="Q357" s="279"/>
      <c r="R357" s="279"/>
      <c r="S357" s="279">
        <f t="shared" si="1820"/>
        <v>0</v>
      </c>
      <c r="T357" s="279"/>
      <c r="U357" s="279"/>
      <c r="V357" s="279">
        <f t="shared" si="1821"/>
        <v>0</v>
      </c>
      <c r="W357" s="279"/>
      <c r="X357" s="279"/>
      <c r="Y357" s="279">
        <f t="shared" si="1822"/>
        <v>0</v>
      </c>
      <c r="Z357" s="279"/>
      <c r="AA357" s="279"/>
      <c r="AB357" s="279">
        <f t="shared" si="1823"/>
        <v>0</v>
      </c>
      <c r="AC357" s="279"/>
      <c r="AD357" s="279"/>
      <c r="AE357" s="279">
        <f t="shared" si="1824"/>
        <v>0</v>
      </c>
      <c r="AF357" s="279"/>
      <c r="AG357" s="279"/>
      <c r="AH357" s="279">
        <f t="shared" si="1825"/>
        <v>0</v>
      </c>
      <c r="AI357" s="279"/>
      <c r="AJ357" s="279"/>
      <c r="AK357" s="279">
        <f t="shared" si="1826"/>
        <v>0</v>
      </c>
      <c r="AL357" s="279"/>
      <c r="AM357" s="279"/>
      <c r="AN357" s="279">
        <f t="shared" si="1827"/>
        <v>0</v>
      </c>
      <c r="AO357" s="279"/>
      <c r="AP357" s="279"/>
      <c r="AQ357" s="279">
        <f t="shared" si="1828"/>
        <v>0</v>
      </c>
      <c r="AR357" s="361"/>
    </row>
    <row r="358" spans="1:44" s="225" customFormat="1" ht="40.15" customHeight="1">
      <c r="A358" s="358" t="s">
        <v>397</v>
      </c>
      <c r="B358" s="359" t="s">
        <v>477</v>
      </c>
      <c r="C358" s="360" t="s">
        <v>473</v>
      </c>
      <c r="D358" s="205" t="s">
        <v>41</v>
      </c>
      <c r="E358" s="207">
        <f>H358+K358+N358+Q358+T358+W358+Z358+AC358+AF358+AI358+AL358+AO358</f>
        <v>1278.4680000000001</v>
      </c>
      <c r="F358" s="207">
        <f>I358+L358+O358+R358+U358+X358+AA358+AD358+AG358+AJ358+AM358+AP358</f>
        <v>0</v>
      </c>
      <c r="G358" s="207">
        <f>IF(F358,F358/E358*100,0)</f>
        <v>0</v>
      </c>
      <c r="H358" s="207">
        <f>SUM(H359:H362)</f>
        <v>0</v>
      </c>
      <c r="I358" s="207">
        <f>SUM(I359:I362)</f>
        <v>0</v>
      </c>
      <c r="J358" s="207">
        <f>IF(I358,I358/H358*100,0)</f>
        <v>0</v>
      </c>
      <c r="K358" s="207">
        <f t="shared" ref="K358:L358" si="1829">SUM(K359:K362)</f>
        <v>0</v>
      </c>
      <c r="L358" s="207">
        <f t="shared" si="1829"/>
        <v>0</v>
      </c>
      <c r="M358" s="207">
        <f>IF(L358,L358/K358*100,0)</f>
        <v>0</v>
      </c>
      <c r="N358" s="207">
        <f t="shared" ref="N358:O358" si="1830">SUM(N359:N362)</f>
        <v>0</v>
      </c>
      <c r="O358" s="207">
        <f t="shared" si="1830"/>
        <v>0</v>
      </c>
      <c r="P358" s="207">
        <f>IF(O358,O358/N358*100,0)</f>
        <v>0</v>
      </c>
      <c r="Q358" s="207">
        <f t="shared" ref="Q358:R358" si="1831">SUM(Q359:Q362)</f>
        <v>0</v>
      </c>
      <c r="R358" s="207">
        <f t="shared" si="1831"/>
        <v>0</v>
      </c>
      <c r="S358" s="207">
        <f>IF(R358,R358/Q358*100,0)</f>
        <v>0</v>
      </c>
      <c r="T358" s="207">
        <f t="shared" ref="T358:U358" si="1832">SUM(T359:T362)</f>
        <v>0</v>
      </c>
      <c r="U358" s="207">
        <f t="shared" si="1832"/>
        <v>0</v>
      </c>
      <c r="V358" s="207">
        <f>IF(U358,U358/T358*100,0)</f>
        <v>0</v>
      </c>
      <c r="W358" s="207">
        <f t="shared" ref="W358:X358" si="1833">SUM(W359:W362)</f>
        <v>0</v>
      </c>
      <c r="X358" s="207">
        <f t="shared" si="1833"/>
        <v>0</v>
      </c>
      <c r="Y358" s="207">
        <f>IF(X358,X358/W358*100,0)</f>
        <v>0</v>
      </c>
      <c r="Z358" s="207">
        <f t="shared" ref="Z358:AA358" si="1834">SUM(Z359:Z362)</f>
        <v>0</v>
      </c>
      <c r="AA358" s="207">
        <f t="shared" si="1834"/>
        <v>0</v>
      </c>
      <c r="AB358" s="207">
        <f>IF(AA358,AA358/Z358*100,0)</f>
        <v>0</v>
      </c>
      <c r="AC358" s="207">
        <f t="shared" ref="AC358:AD358" si="1835">SUM(AC359:AC362)</f>
        <v>0</v>
      </c>
      <c r="AD358" s="207">
        <f t="shared" si="1835"/>
        <v>0</v>
      </c>
      <c r="AE358" s="207">
        <f>IF(AD358,AD358/AC358*100,0)</f>
        <v>0</v>
      </c>
      <c r="AF358" s="207">
        <f t="shared" ref="AF358:AG358" si="1836">SUM(AF359:AF362)</f>
        <v>0</v>
      </c>
      <c r="AG358" s="207">
        <f t="shared" si="1836"/>
        <v>0</v>
      </c>
      <c r="AH358" s="207">
        <f>IF(AG358,AG358/AF358*100,0)</f>
        <v>0</v>
      </c>
      <c r="AI358" s="207">
        <f t="shared" ref="AI358:AJ358" si="1837">SUM(AI359:AI362)</f>
        <v>0</v>
      </c>
      <c r="AJ358" s="207">
        <f t="shared" si="1837"/>
        <v>0</v>
      </c>
      <c r="AK358" s="207">
        <f>IF(AJ358,AJ358/AI358*100,0)</f>
        <v>0</v>
      </c>
      <c r="AL358" s="207">
        <f t="shared" ref="AL358:AM358" si="1838">SUM(AL359:AL362)</f>
        <v>0</v>
      </c>
      <c r="AM358" s="207">
        <f t="shared" si="1838"/>
        <v>0</v>
      </c>
      <c r="AN358" s="207">
        <f>IF(AM358,AM358/AL358*100,0)</f>
        <v>0</v>
      </c>
      <c r="AO358" s="207">
        <f t="shared" ref="AO358:AP358" si="1839">SUM(AO359:AO362)</f>
        <v>1278.4680000000001</v>
      </c>
      <c r="AP358" s="207">
        <f t="shared" si="1839"/>
        <v>0</v>
      </c>
      <c r="AQ358" s="207">
        <f>IF(AP358,AP358/AO358*100,0)</f>
        <v>0</v>
      </c>
      <c r="AR358" s="361"/>
    </row>
    <row r="359" spans="1:44" s="225" customFormat="1" ht="40.15" customHeight="1">
      <c r="A359" s="358"/>
      <c r="B359" s="359"/>
      <c r="C359" s="360"/>
      <c r="D359" s="173" t="s">
        <v>37</v>
      </c>
      <c r="E359" s="279">
        <f t="shared" ref="E359:E362" si="1840">H359+K359+N359+Q359+T359+W359+Z359+AC359+AF359+AI359+AL359+AO359</f>
        <v>0</v>
      </c>
      <c r="F359" s="279">
        <f t="shared" ref="F359:F362" si="1841">I359+L359+O359+R359+U359+X359+AA359+AD359+AG359+AJ359+AM359+AP359</f>
        <v>0</v>
      </c>
      <c r="G359" s="279">
        <f t="shared" ref="G359:G362" si="1842">IF(F359,F359/E359*100,0)</f>
        <v>0</v>
      </c>
      <c r="H359" s="279"/>
      <c r="I359" s="279"/>
      <c r="J359" s="279">
        <f t="shared" ref="J359:J362" si="1843">IF(I359,I359/H359*100,0)</f>
        <v>0</v>
      </c>
      <c r="K359" s="279"/>
      <c r="L359" s="279"/>
      <c r="M359" s="279">
        <f t="shared" ref="M359:M362" si="1844">IF(L359,L359/K359*100,0)</f>
        <v>0</v>
      </c>
      <c r="N359" s="279"/>
      <c r="O359" s="279"/>
      <c r="P359" s="279">
        <f t="shared" ref="P359:P362" si="1845">IF(O359,O359/N359*100,0)</f>
        <v>0</v>
      </c>
      <c r="Q359" s="279"/>
      <c r="R359" s="279"/>
      <c r="S359" s="279">
        <f t="shared" ref="S359:S362" si="1846">IF(R359,R359/Q359*100,0)</f>
        <v>0</v>
      </c>
      <c r="T359" s="279"/>
      <c r="U359" s="279"/>
      <c r="V359" s="279">
        <f t="shared" ref="V359:V362" si="1847">IF(U359,U359/T359*100,0)</f>
        <v>0</v>
      </c>
      <c r="W359" s="279"/>
      <c r="X359" s="279"/>
      <c r="Y359" s="279">
        <f t="shared" ref="Y359:Y362" si="1848">IF(X359,X359/W359*100,0)</f>
        <v>0</v>
      </c>
      <c r="Z359" s="279"/>
      <c r="AA359" s="279"/>
      <c r="AB359" s="279">
        <f t="shared" ref="AB359:AB362" si="1849">IF(AA359,AA359/Z359*100,0)</f>
        <v>0</v>
      </c>
      <c r="AC359" s="279"/>
      <c r="AD359" s="279"/>
      <c r="AE359" s="279">
        <f t="shared" ref="AE359:AE362" si="1850">IF(AD359,AD359/AC359*100,0)</f>
        <v>0</v>
      </c>
      <c r="AF359" s="279"/>
      <c r="AG359" s="279"/>
      <c r="AH359" s="279">
        <f t="shared" ref="AH359:AH362" si="1851">IF(AG359,AG359/AF359*100,0)</f>
        <v>0</v>
      </c>
      <c r="AI359" s="279"/>
      <c r="AJ359" s="279"/>
      <c r="AK359" s="279">
        <f t="shared" ref="AK359:AK362" si="1852">IF(AJ359,AJ359/AI359*100,0)</f>
        <v>0</v>
      </c>
      <c r="AL359" s="279"/>
      <c r="AM359" s="279"/>
      <c r="AN359" s="279">
        <f t="shared" ref="AN359:AN362" si="1853">IF(AM359,AM359/AL359*100,0)</f>
        <v>0</v>
      </c>
      <c r="AO359" s="279"/>
      <c r="AP359" s="279"/>
      <c r="AQ359" s="279">
        <f t="shared" ref="AQ359:AQ362" si="1854">IF(AP359,AP359/AO359*100,0)</f>
        <v>0</v>
      </c>
      <c r="AR359" s="361"/>
    </row>
    <row r="360" spans="1:44" s="225" customFormat="1" ht="40.15" customHeight="1">
      <c r="A360" s="358"/>
      <c r="B360" s="359"/>
      <c r="C360" s="360"/>
      <c r="D360" s="173" t="s">
        <v>2</v>
      </c>
      <c r="E360" s="279">
        <f t="shared" si="1840"/>
        <v>0</v>
      </c>
      <c r="F360" s="279">
        <f t="shared" si="1841"/>
        <v>0</v>
      </c>
      <c r="G360" s="279">
        <f t="shared" si="1842"/>
        <v>0</v>
      </c>
      <c r="H360" s="279"/>
      <c r="I360" s="279"/>
      <c r="J360" s="279">
        <f t="shared" si="1843"/>
        <v>0</v>
      </c>
      <c r="K360" s="279"/>
      <c r="L360" s="279"/>
      <c r="M360" s="279">
        <f t="shared" si="1844"/>
        <v>0</v>
      </c>
      <c r="N360" s="279"/>
      <c r="O360" s="279"/>
      <c r="P360" s="279">
        <f t="shared" si="1845"/>
        <v>0</v>
      </c>
      <c r="Q360" s="279"/>
      <c r="R360" s="279"/>
      <c r="S360" s="279">
        <f t="shared" si="1846"/>
        <v>0</v>
      </c>
      <c r="T360" s="279"/>
      <c r="U360" s="279"/>
      <c r="V360" s="279">
        <f t="shared" si="1847"/>
        <v>0</v>
      </c>
      <c r="W360" s="279"/>
      <c r="X360" s="279"/>
      <c r="Y360" s="279">
        <f t="shared" si="1848"/>
        <v>0</v>
      </c>
      <c r="Z360" s="279"/>
      <c r="AA360" s="279"/>
      <c r="AB360" s="279">
        <f t="shared" si="1849"/>
        <v>0</v>
      </c>
      <c r="AC360" s="279"/>
      <c r="AD360" s="279"/>
      <c r="AE360" s="279">
        <f t="shared" si="1850"/>
        <v>0</v>
      </c>
      <c r="AF360" s="279"/>
      <c r="AG360" s="279"/>
      <c r="AH360" s="279">
        <f t="shared" si="1851"/>
        <v>0</v>
      </c>
      <c r="AI360" s="279"/>
      <c r="AJ360" s="279"/>
      <c r="AK360" s="279">
        <f t="shared" si="1852"/>
        <v>0</v>
      </c>
      <c r="AL360" s="279"/>
      <c r="AM360" s="279"/>
      <c r="AN360" s="279">
        <f t="shared" si="1853"/>
        <v>0</v>
      </c>
      <c r="AO360" s="279"/>
      <c r="AP360" s="279"/>
      <c r="AQ360" s="279">
        <f t="shared" si="1854"/>
        <v>0</v>
      </c>
      <c r="AR360" s="361"/>
    </row>
    <row r="361" spans="1:44" s="225" customFormat="1" ht="40.15" customHeight="1">
      <c r="A361" s="358"/>
      <c r="B361" s="359"/>
      <c r="C361" s="360"/>
      <c r="D361" s="302" t="s">
        <v>43</v>
      </c>
      <c r="E361" s="279">
        <f t="shared" si="1840"/>
        <v>1278.4680000000001</v>
      </c>
      <c r="F361" s="279">
        <f t="shared" si="1841"/>
        <v>0</v>
      </c>
      <c r="G361" s="279">
        <f t="shared" si="1842"/>
        <v>0</v>
      </c>
      <c r="H361" s="279"/>
      <c r="I361" s="279"/>
      <c r="J361" s="279">
        <f t="shared" si="1843"/>
        <v>0</v>
      </c>
      <c r="K361" s="279"/>
      <c r="L361" s="279"/>
      <c r="M361" s="279">
        <f t="shared" si="1844"/>
        <v>0</v>
      </c>
      <c r="N361" s="279"/>
      <c r="O361" s="279"/>
      <c r="P361" s="279">
        <f t="shared" si="1845"/>
        <v>0</v>
      </c>
      <c r="Q361" s="279"/>
      <c r="R361" s="279"/>
      <c r="S361" s="279">
        <f t="shared" si="1846"/>
        <v>0</v>
      </c>
      <c r="T361" s="279"/>
      <c r="U361" s="279"/>
      <c r="V361" s="279">
        <f t="shared" si="1847"/>
        <v>0</v>
      </c>
      <c r="W361" s="279"/>
      <c r="X361" s="279"/>
      <c r="Y361" s="279">
        <f t="shared" si="1848"/>
        <v>0</v>
      </c>
      <c r="Z361" s="279"/>
      <c r="AA361" s="279"/>
      <c r="AB361" s="279">
        <f t="shared" si="1849"/>
        <v>0</v>
      </c>
      <c r="AC361" s="279"/>
      <c r="AD361" s="279"/>
      <c r="AE361" s="279">
        <f t="shared" si="1850"/>
        <v>0</v>
      </c>
      <c r="AF361" s="279"/>
      <c r="AG361" s="279"/>
      <c r="AH361" s="279">
        <f t="shared" si="1851"/>
        <v>0</v>
      </c>
      <c r="AI361" s="279"/>
      <c r="AJ361" s="279"/>
      <c r="AK361" s="279">
        <f t="shared" si="1852"/>
        <v>0</v>
      </c>
      <c r="AL361" s="279"/>
      <c r="AM361" s="279"/>
      <c r="AN361" s="279">
        <f t="shared" si="1853"/>
        <v>0</v>
      </c>
      <c r="AO361" s="279">
        <v>1278.4680000000001</v>
      </c>
      <c r="AP361" s="279"/>
      <c r="AQ361" s="279">
        <f t="shared" si="1854"/>
        <v>0</v>
      </c>
      <c r="AR361" s="361"/>
    </row>
    <row r="362" spans="1:44" s="225" customFormat="1" ht="40.15" customHeight="1">
      <c r="A362" s="358"/>
      <c r="B362" s="359"/>
      <c r="C362" s="360"/>
      <c r="D362" s="257" t="s">
        <v>263</v>
      </c>
      <c r="E362" s="279">
        <f t="shared" si="1840"/>
        <v>0</v>
      </c>
      <c r="F362" s="279">
        <f t="shared" si="1841"/>
        <v>0</v>
      </c>
      <c r="G362" s="279">
        <f t="shared" si="1842"/>
        <v>0</v>
      </c>
      <c r="H362" s="279"/>
      <c r="I362" s="279"/>
      <c r="J362" s="279">
        <f t="shared" si="1843"/>
        <v>0</v>
      </c>
      <c r="K362" s="279"/>
      <c r="L362" s="279"/>
      <c r="M362" s="279">
        <f t="shared" si="1844"/>
        <v>0</v>
      </c>
      <c r="N362" s="279"/>
      <c r="O362" s="279"/>
      <c r="P362" s="279">
        <f t="shared" si="1845"/>
        <v>0</v>
      </c>
      <c r="Q362" s="279"/>
      <c r="R362" s="279"/>
      <c r="S362" s="279">
        <f t="shared" si="1846"/>
        <v>0</v>
      </c>
      <c r="T362" s="279"/>
      <c r="U362" s="279"/>
      <c r="V362" s="279">
        <f t="shared" si="1847"/>
        <v>0</v>
      </c>
      <c r="W362" s="279"/>
      <c r="X362" s="279"/>
      <c r="Y362" s="279">
        <f t="shared" si="1848"/>
        <v>0</v>
      </c>
      <c r="Z362" s="279"/>
      <c r="AA362" s="279"/>
      <c r="AB362" s="279">
        <f t="shared" si="1849"/>
        <v>0</v>
      </c>
      <c r="AC362" s="279"/>
      <c r="AD362" s="279"/>
      <c r="AE362" s="279">
        <f t="shared" si="1850"/>
        <v>0</v>
      </c>
      <c r="AF362" s="279"/>
      <c r="AG362" s="279"/>
      <c r="AH362" s="279">
        <f t="shared" si="1851"/>
        <v>0</v>
      </c>
      <c r="AI362" s="279"/>
      <c r="AJ362" s="279"/>
      <c r="AK362" s="279">
        <f t="shared" si="1852"/>
        <v>0</v>
      </c>
      <c r="AL362" s="279"/>
      <c r="AM362" s="279"/>
      <c r="AN362" s="279">
        <f t="shared" si="1853"/>
        <v>0</v>
      </c>
      <c r="AO362" s="279"/>
      <c r="AP362" s="279"/>
      <c r="AQ362" s="279">
        <f t="shared" si="1854"/>
        <v>0</v>
      </c>
      <c r="AR362" s="361"/>
    </row>
    <row r="363" spans="1:44" ht="40.15" customHeight="1">
      <c r="A363" s="358" t="s">
        <v>398</v>
      </c>
      <c r="B363" s="359" t="s">
        <v>431</v>
      </c>
      <c r="C363" s="360" t="s">
        <v>473</v>
      </c>
      <c r="D363" s="205" t="s">
        <v>41</v>
      </c>
      <c r="E363" s="207">
        <f>H363+K363+N363+Q363+T363+W363+Z363+AC363+AF363+AI363+AL363+AO363</f>
        <v>1820.2909999999999</v>
      </c>
      <c r="F363" s="207">
        <f>I363+L363+O363+R363+U363+X363+AA363+AD363+AG363+AJ363+AM363+AP363</f>
        <v>1820.2909999999999</v>
      </c>
      <c r="G363" s="207">
        <f>IF(F363,F363/E363*100,0)</f>
        <v>100</v>
      </c>
      <c r="H363" s="207">
        <f>SUM(H364:H367)</f>
        <v>0</v>
      </c>
      <c r="I363" s="207">
        <f>SUM(I364:I367)</f>
        <v>0</v>
      </c>
      <c r="J363" s="207">
        <f>IF(I363,I363/H363*100,0)</f>
        <v>0</v>
      </c>
      <c r="K363" s="207">
        <f t="shared" ref="K363:L363" si="1855">SUM(K364:K367)</f>
        <v>1820.2909999999999</v>
      </c>
      <c r="L363" s="207">
        <f t="shared" si="1855"/>
        <v>1820.2909999999999</v>
      </c>
      <c r="M363" s="207">
        <f>IF(L363,L363/K363*100,0)</f>
        <v>100</v>
      </c>
      <c r="N363" s="207">
        <f t="shared" ref="N363:O363" si="1856">SUM(N364:N367)</f>
        <v>0</v>
      </c>
      <c r="O363" s="207">
        <f t="shared" si="1856"/>
        <v>0</v>
      </c>
      <c r="P363" s="207">
        <f>IF(O363,O363/N363*100,0)</f>
        <v>0</v>
      </c>
      <c r="Q363" s="207">
        <f t="shared" ref="Q363:R363" si="1857">SUM(Q364:Q367)</f>
        <v>0</v>
      </c>
      <c r="R363" s="207">
        <f t="shared" si="1857"/>
        <v>0</v>
      </c>
      <c r="S363" s="207">
        <f>IF(R363,R363/Q363*100,0)</f>
        <v>0</v>
      </c>
      <c r="T363" s="207">
        <f t="shared" ref="T363:U363" si="1858">SUM(T364:T367)</f>
        <v>0</v>
      </c>
      <c r="U363" s="207">
        <f t="shared" si="1858"/>
        <v>0</v>
      </c>
      <c r="V363" s="207">
        <f>IF(U363,U363/T363*100,0)</f>
        <v>0</v>
      </c>
      <c r="W363" s="207">
        <f t="shared" ref="W363:X363" si="1859">SUM(W364:W367)</f>
        <v>0</v>
      </c>
      <c r="X363" s="207">
        <f t="shared" si="1859"/>
        <v>0</v>
      </c>
      <c r="Y363" s="207">
        <f>IF(X363,X363/W363*100,0)</f>
        <v>0</v>
      </c>
      <c r="Z363" s="207">
        <f t="shared" ref="Z363:AA363" si="1860">SUM(Z364:Z367)</f>
        <v>0</v>
      </c>
      <c r="AA363" s="207">
        <f t="shared" si="1860"/>
        <v>0</v>
      </c>
      <c r="AB363" s="207">
        <f>IF(AA363,AA363/Z363*100,0)</f>
        <v>0</v>
      </c>
      <c r="AC363" s="207">
        <f t="shared" ref="AC363:AD363" si="1861">SUM(AC364:AC367)</f>
        <v>0</v>
      </c>
      <c r="AD363" s="207">
        <f t="shared" si="1861"/>
        <v>0</v>
      </c>
      <c r="AE363" s="207">
        <f>IF(AD363,AD363/AC363*100,0)</f>
        <v>0</v>
      </c>
      <c r="AF363" s="207">
        <f t="shared" ref="AF363:AG363" si="1862">SUM(AF364:AF367)</f>
        <v>0</v>
      </c>
      <c r="AG363" s="207">
        <f t="shared" si="1862"/>
        <v>0</v>
      </c>
      <c r="AH363" s="207">
        <f>IF(AG363,AG363/AF363*100,0)</f>
        <v>0</v>
      </c>
      <c r="AI363" s="207">
        <f t="shared" ref="AI363:AJ363" si="1863">SUM(AI364:AI367)</f>
        <v>0</v>
      </c>
      <c r="AJ363" s="207">
        <f t="shared" si="1863"/>
        <v>0</v>
      </c>
      <c r="AK363" s="207">
        <f>IF(AJ363,AJ363/AI363*100,0)</f>
        <v>0</v>
      </c>
      <c r="AL363" s="207">
        <f t="shared" ref="AL363:AM363" si="1864">SUM(AL364:AL367)</f>
        <v>0</v>
      </c>
      <c r="AM363" s="207">
        <f t="shared" si="1864"/>
        <v>0</v>
      </c>
      <c r="AN363" s="207">
        <f>IF(AM363,AM363/AL363*100,0)</f>
        <v>0</v>
      </c>
      <c r="AO363" s="207">
        <f t="shared" ref="AO363:AP363" si="1865">SUM(AO364:AO367)</f>
        <v>0</v>
      </c>
      <c r="AP363" s="207">
        <f t="shared" si="1865"/>
        <v>0</v>
      </c>
      <c r="AQ363" s="207">
        <f>IF(AP363,AP363/AO363*100,0)</f>
        <v>0</v>
      </c>
      <c r="AR363" s="361"/>
    </row>
    <row r="364" spans="1:44" ht="40.15" customHeight="1">
      <c r="A364" s="358"/>
      <c r="B364" s="359"/>
      <c r="C364" s="360"/>
      <c r="D364" s="173" t="s">
        <v>37</v>
      </c>
      <c r="E364" s="279">
        <f t="shared" ref="E364:E367" si="1866">H364+K364+N364+Q364+T364+W364+Z364+AC364+AF364+AI364+AL364+AO364</f>
        <v>0</v>
      </c>
      <c r="F364" s="279">
        <f t="shared" ref="F364:F367" si="1867">I364+L364+O364+R364+U364+X364+AA364+AD364+AG364+AJ364+AM364+AP364</f>
        <v>0</v>
      </c>
      <c r="G364" s="279">
        <f t="shared" ref="G364:G367" si="1868">IF(F364,F364/E364*100,0)</f>
        <v>0</v>
      </c>
      <c r="H364" s="279"/>
      <c r="I364" s="279"/>
      <c r="J364" s="279">
        <f t="shared" ref="J364:J367" si="1869">IF(I364,I364/H364*100,0)</f>
        <v>0</v>
      </c>
      <c r="K364" s="279"/>
      <c r="L364" s="279"/>
      <c r="M364" s="279">
        <f t="shared" ref="M364:M367" si="1870">IF(L364,L364/K364*100,0)</f>
        <v>0</v>
      </c>
      <c r="N364" s="279"/>
      <c r="O364" s="279"/>
      <c r="P364" s="279">
        <f t="shared" ref="P364:P367" si="1871">IF(O364,O364/N364*100,0)</f>
        <v>0</v>
      </c>
      <c r="Q364" s="279"/>
      <c r="R364" s="279"/>
      <c r="S364" s="279">
        <f t="shared" ref="S364:S367" si="1872">IF(R364,R364/Q364*100,0)</f>
        <v>0</v>
      </c>
      <c r="T364" s="279"/>
      <c r="U364" s="279"/>
      <c r="V364" s="279">
        <f t="shared" ref="V364:V367" si="1873">IF(U364,U364/T364*100,0)</f>
        <v>0</v>
      </c>
      <c r="W364" s="279"/>
      <c r="X364" s="279"/>
      <c r="Y364" s="279">
        <f t="shared" ref="Y364:Y367" si="1874">IF(X364,X364/W364*100,0)</f>
        <v>0</v>
      </c>
      <c r="Z364" s="279"/>
      <c r="AA364" s="279"/>
      <c r="AB364" s="279">
        <f t="shared" ref="AB364:AB367" si="1875">IF(AA364,AA364/Z364*100,0)</f>
        <v>0</v>
      </c>
      <c r="AC364" s="279"/>
      <c r="AD364" s="279"/>
      <c r="AE364" s="279">
        <f t="shared" ref="AE364:AE367" si="1876">IF(AD364,AD364/AC364*100,0)</f>
        <v>0</v>
      </c>
      <c r="AF364" s="279"/>
      <c r="AG364" s="279"/>
      <c r="AH364" s="279">
        <f t="shared" ref="AH364:AH367" si="1877">IF(AG364,AG364/AF364*100,0)</f>
        <v>0</v>
      </c>
      <c r="AI364" s="279"/>
      <c r="AJ364" s="279"/>
      <c r="AK364" s="279">
        <f t="shared" ref="AK364:AK367" si="1878">IF(AJ364,AJ364/AI364*100,0)</f>
        <v>0</v>
      </c>
      <c r="AL364" s="279"/>
      <c r="AM364" s="279"/>
      <c r="AN364" s="279">
        <f t="shared" ref="AN364:AN367" si="1879">IF(AM364,AM364/AL364*100,0)</f>
        <v>0</v>
      </c>
      <c r="AO364" s="279"/>
      <c r="AP364" s="279"/>
      <c r="AQ364" s="279">
        <f t="shared" ref="AQ364:AQ367" si="1880">IF(AP364,AP364/AO364*100,0)</f>
        <v>0</v>
      </c>
      <c r="AR364" s="361"/>
    </row>
    <row r="365" spans="1:44" ht="40.15" customHeight="1">
      <c r="A365" s="358"/>
      <c r="B365" s="359"/>
      <c r="C365" s="360"/>
      <c r="D365" s="173" t="s">
        <v>2</v>
      </c>
      <c r="E365" s="279">
        <f t="shared" si="1866"/>
        <v>0</v>
      </c>
      <c r="F365" s="279">
        <f t="shared" si="1867"/>
        <v>0</v>
      </c>
      <c r="G365" s="279">
        <f t="shared" si="1868"/>
        <v>0</v>
      </c>
      <c r="H365" s="279"/>
      <c r="I365" s="279"/>
      <c r="J365" s="279">
        <f t="shared" si="1869"/>
        <v>0</v>
      </c>
      <c r="K365" s="279"/>
      <c r="L365" s="279"/>
      <c r="M365" s="279">
        <f t="shared" si="1870"/>
        <v>0</v>
      </c>
      <c r="N365" s="279"/>
      <c r="O365" s="279"/>
      <c r="P365" s="279">
        <f t="shared" si="1871"/>
        <v>0</v>
      </c>
      <c r="Q365" s="279"/>
      <c r="R365" s="279"/>
      <c r="S365" s="279">
        <f t="shared" si="1872"/>
        <v>0</v>
      </c>
      <c r="T365" s="279"/>
      <c r="U365" s="279"/>
      <c r="V365" s="279">
        <f t="shared" si="1873"/>
        <v>0</v>
      </c>
      <c r="W365" s="279"/>
      <c r="X365" s="279"/>
      <c r="Y365" s="279">
        <f t="shared" si="1874"/>
        <v>0</v>
      </c>
      <c r="Z365" s="279"/>
      <c r="AA365" s="279"/>
      <c r="AB365" s="279">
        <f t="shared" si="1875"/>
        <v>0</v>
      </c>
      <c r="AC365" s="279"/>
      <c r="AD365" s="279"/>
      <c r="AE365" s="279">
        <f t="shared" si="1876"/>
        <v>0</v>
      </c>
      <c r="AF365" s="279"/>
      <c r="AG365" s="279"/>
      <c r="AH365" s="279">
        <f t="shared" si="1877"/>
        <v>0</v>
      </c>
      <c r="AI365" s="279"/>
      <c r="AJ365" s="279"/>
      <c r="AK365" s="279">
        <f t="shared" si="1878"/>
        <v>0</v>
      </c>
      <c r="AL365" s="279"/>
      <c r="AM365" s="279"/>
      <c r="AN365" s="279">
        <f t="shared" si="1879"/>
        <v>0</v>
      </c>
      <c r="AO365" s="279"/>
      <c r="AP365" s="279"/>
      <c r="AQ365" s="279">
        <f t="shared" si="1880"/>
        <v>0</v>
      </c>
      <c r="AR365" s="361"/>
    </row>
    <row r="366" spans="1:44" ht="40.15" customHeight="1">
      <c r="A366" s="358"/>
      <c r="B366" s="359"/>
      <c r="C366" s="360"/>
      <c r="D366" s="302" t="s">
        <v>43</v>
      </c>
      <c r="E366" s="279">
        <f t="shared" si="1866"/>
        <v>1820.2909999999999</v>
      </c>
      <c r="F366" s="279">
        <f t="shared" si="1867"/>
        <v>1820.2909999999999</v>
      </c>
      <c r="G366" s="279">
        <f t="shared" si="1868"/>
        <v>100</v>
      </c>
      <c r="H366" s="279"/>
      <c r="I366" s="279"/>
      <c r="J366" s="279">
        <f t="shared" si="1869"/>
        <v>0</v>
      </c>
      <c r="K366" s="279">
        <f>1816.29791+3.99309</f>
        <v>1820.2909999999999</v>
      </c>
      <c r="L366" s="279">
        <f>1816.29791+3.99309</f>
        <v>1820.2909999999999</v>
      </c>
      <c r="M366" s="279">
        <f t="shared" si="1870"/>
        <v>100</v>
      </c>
      <c r="N366" s="279"/>
      <c r="O366" s="279"/>
      <c r="P366" s="279">
        <f t="shared" si="1871"/>
        <v>0</v>
      </c>
      <c r="Q366" s="279"/>
      <c r="R366" s="279"/>
      <c r="S366" s="279">
        <f t="shared" si="1872"/>
        <v>0</v>
      </c>
      <c r="T366" s="279"/>
      <c r="U366" s="279"/>
      <c r="V366" s="279">
        <f t="shared" si="1873"/>
        <v>0</v>
      </c>
      <c r="W366" s="279"/>
      <c r="X366" s="279"/>
      <c r="Y366" s="279">
        <f t="shared" si="1874"/>
        <v>0</v>
      </c>
      <c r="Z366" s="279"/>
      <c r="AA366" s="279"/>
      <c r="AB366" s="279">
        <f t="shared" si="1875"/>
        <v>0</v>
      </c>
      <c r="AC366" s="279"/>
      <c r="AD366" s="279"/>
      <c r="AE366" s="279">
        <f t="shared" si="1876"/>
        <v>0</v>
      </c>
      <c r="AF366" s="279"/>
      <c r="AG366" s="279"/>
      <c r="AH366" s="279">
        <f t="shared" si="1877"/>
        <v>0</v>
      </c>
      <c r="AI366" s="279"/>
      <c r="AJ366" s="279"/>
      <c r="AK366" s="279">
        <f t="shared" si="1878"/>
        <v>0</v>
      </c>
      <c r="AL366" s="279"/>
      <c r="AM366" s="279"/>
      <c r="AN366" s="279">
        <f t="shared" si="1879"/>
        <v>0</v>
      </c>
      <c r="AO366" s="279"/>
      <c r="AP366" s="279"/>
      <c r="AQ366" s="279">
        <f t="shared" si="1880"/>
        <v>0</v>
      </c>
      <c r="AR366" s="361"/>
    </row>
    <row r="367" spans="1:44" ht="40.15" customHeight="1">
      <c r="A367" s="358"/>
      <c r="B367" s="359"/>
      <c r="C367" s="360"/>
      <c r="D367" s="257" t="s">
        <v>263</v>
      </c>
      <c r="E367" s="279">
        <f t="shared" si="1866"/>
        <v>0</v>
      </c>
      <c r="F367" s="279">
        <f t="shared" si="1867"/>
        <v>0</v>
      </c>
      <c r="G367" s="279">
        <f t="shared" si="1868"/>
        <v>0</v>
      </c>
      <c r="H367" s="279"/>
      <c r="I367" s="279"/>
      <c r="J367" s="279">
        <f t="shared" si="1869"/>
        <v>0</v>
      </c>
      <c r="K367" s="279"/>
      <c r="L367" s="279"/>
      <c r="M367" s="279">
        <f t="shared" si="1870"/>
        <v>0</v>
      </c>
      <c r="N367" s="279"/>
      <c r="O367" s="279"/>
      <c r="P367" s="279">
        <f t="shared" si="1871"/>
        <v>0</v>
      </c>
      <c r="Q367" s="279"/>
      <c r="R367" s="279"/>
      <c r="S367" s="279">
        <f t="shared" si="1872"/>
        <v>0</v>
      </c>
      <c r="T367" s="279"/>
      <c r="U367" s="279"/>
      <c r="V367" s="279">
        <f t="shared" si="1873"/>
        <v>0</v>
      </c>
      <c r="W367" s="279"/>
      <c r="X367" s="279"/>
      <c r="Y367" s="279">
        <f t="shared" si="1874"/>
        <v>0</v>
      </c>
      <c r="Z367" s="279"/>
      <c r="AA367" s="279"/>
      <c r="AB367" s="279">
        <f t="shared" si="1875"/>
        <v>0</v>
      </c>
      <c r="AC367" s="279"/>
      <c r="AD367" s="279"/>
      <c r="AE367" s="279">
        <f t="shared" si="1876"/>
        <v>0</v>
      </c>
      <c r="AF367" s="279"/>
      <c r="AG367" s="279"/>
      <c r="AH367" s="279">
        <f t="shared" si="1877"/>
        <v>0</v>
      </c>
      <c r="AI367" s="279"/>
      <c r="AJ367" s="279"/>
      <c r="AK367" s="279">
        <f t="shared" si="1878"/>
        <v>0</v>
      </c>
      <c r="AL367" s="279"/>
      <c r="AM367" s="279"/>
      <c r="AN367" s="279">
        <f t="shared" si="1879"/>
        <v>0</v>
      </c>
      <c r="AO367" s="279"/>
      <c r="AP367" s="279"/>
      <c r="AQ367" s="279">
        <f t="shared" si="1880"/>
        <v>0</v>
      </c>
      <c r="AR367" s="361"/>
    </row>
    <row r="368" spans="1:44" ht="40.15" customHeight="1">
      <c r="A368" s="358" t="s">
        <v>399</v>
      </c>
      <c r="B368" s="359" t="s">
        <v>422</v>
      </c>
      <c r="C368" s="360" t="s">
        <v>473</v>
      </c>
      <c r="D368" s="205" t="s">
        <v>41</v>
      </c>
      <c r="E368" s="207">
        <f>H368+K368+N368+Q368+T368+W368+Z368+AC368+AF368+AI368+AL368+AO368</f>
        <v>4900</v>
      </c>
      <c r="F368" s="207">
        <f>I368+L368+O368+R368+U368+X368+AA368+AD368+AG368+AJ368+AM368+AP368</f>
        <v>4900</v>
      </c>
      <c r="G368" s="207">
        <f>IF(F368,F368/E368*100,0)</f>
        <v>100</v>
      </c>
      <c r="H368" s="207">
        <f>SUM(H369:H372)</f>
        <v>0</v>
      </c>
      <c r="I368" s="207">
        <f>SUM(I369:I372)</f>
        <v>0</v>
      </c>
      <c r="J368" s="207">
        <f>IF(I368,I368/H368*100,0)</f>
        <v>0</v>
      </c>
      <c r="K368" s="207">
        <f t="shared" ref="K368:L368" si="1881">SUM(K369:K372)</f>
        <v>0</v>
      </c>
      <c r="L368" s="207">
        <f t="shared" si="1881"/>
        <v>0</v>
      </c>
      <c r="M368" s="207">
        <f>IF(L368,L368/K368*100,0)</f>
        <v>0</v>
      </c>
      <c r="N368" s="207">
        <f t="shared" ref="N368:O368" si="1882">SUM(N369:N372)</f>
        <v>0</v>
      </c>
      <c r="O368" s="207">
        <f t="shared" si="1882"/>
        <v>0</v>
      </c>
      <c r="P368" s="207">
        <f>IF(O368,O368/N368*100,0)</f>
        <v>0</v>
      </c>
      <c r="Q368" s="207">
        <f t="shared" ref="Q368:R368" si="1883">SUM(Q369:Q372)</f>
        <v>0</v>
      </c>
      <c r="R368" s="207">
        <f t="shared" si="1883"/>
        <v>0</v>
      </c>
      <c r="S368" s="207">
        <f>IF(R368,R368/Q368*100,0)</f>
        <v>0</v>
      </c>
      <c r="T368" s="207">
        <f t="shared" ref="T368:U368" si="1884">SUM(T369:T372)</f>
        <v>0</v>
      </c>
      <c r="U368" s="207">
        <f t="shared" si="1884"/>
        <v>0</v>
      </c>
      <c r="V368" s="207">
        <f>IF(U368,U368/T368*100,0)</f>
        <v>0</v>
      </c>
      <c r="W368" s="207">
        <f t="shared" ref="W368:X368" si="1885">SUM(W369:W372)</f>
        <v>0</v>
      </c>
      <c r="X368" s="207">
        <f t="shared" si="1885"/>
        <v>0</v>
      </c>
      <c r="Y368" s="207">
        <f>IF(X368,X368/W368*100,0)</f>
        <v>0</v>
      </c>
      <c r="Z368" s="207">
        <f t="shared" ref="Z368:AA368" si="1886">SUM(Z369:Z372)</f>
        <v>4900</v>
      </c>
      <c r="AA368" s="207">
        <f t="shared" si="1886"/>
        <v>4900</v>
      </c>
      <c r="AB368" s="207">
        <f>IF(AA368,AA368/Z368*100,0)</f>
        <v>100</v>
      </c>
      <c r="AC368" s="207">
        <f t="shared" ref="AC368:AD368" si="1887">SUM(AC369:AC372)</f>
        <v>0</v>
      </c>
      <c r="AD368" s="207">
        <f t="shared" si="1887"/>
        <v>0</v>
      </c>
      <c r="AE368" s="207">
        <f>IF(AD368,AD368/AC368*100,0)</f>
        <v>0</v>
      </c>
      <c r="AF368" s="207">
        <f t="shared" ref="AF368:AG368" si="1888">SUM(AF369:AF372)</f>
        <v>0</v>
      </c>
      <c r="AG368" s="207">
        <f t="shared" si="1888"/>
        <v>0</v>
      </c>
      <c r="AH368" s="207">
        <f>IF(AG368,AG368/AF368*100,0)</f>
        <v>0</v>
      </c>
      <c r="AI368" s="207">
        <f t="shared" ref="AI368:AJ368" si="1889">SUM(AI369:AI372)</f>
        <v>0</v>
      </c>
      <c r="AJ368" s="207">
        <f t="shared" si="1889"/>
        <v>0</v>
      </c>
      <c r="AK368" s="207">
        <f>IF(AJ368,AJ368/AI368*100,0)</f>
        <v>0</v>
      </c>
      <c r="AL368" s="207">
        <f t="shared" ref="AL368:AM368" si="1890">SUM(AL369:AL372)</f>
        <v>0</v>
      </c>
      <c r="AM368" s="207">
        <f t="shared" si="1890"/>
        <v>0</v>
      </c>
      <c r="AN368" s="207">
        <f>IF(AM368,AM368/AL368*100,0)</f>
        <v>0</v>
      </c>
      <c r="AO368" s="207">
        <f t="shared" ref="AO368:AP368" si="1891">SUM(AO369:AO372)</f>
        <v>0</v>
      </c>
      <c r="AP368" s="207">
        <f t="shared" si="1891"/>
        <v>0</v>
      </c>
      <c r="AQ368" s="207">
        <f>IF(AP368,AP368/AO368*100,0)</f>
        <v>0</v>
      </c>
      <c r="AR368" s="361"/>
    </row>
    <row r="369" spans="1:44" ht="40.15" customHeight="1">
      <c r="A369" s="358"/>
      <c r="B369" s="359"/>
      <c r="C369" s="360"/>
      <c r="D369" s="173" t="s">
        <v>37</v>
      </c>
      <c r="E369" s="279">
        <f t="shared" ref="E369:E372" si="1892">H369+K369+N369+Q369+T369+W369+Z369+AC369+AF369+AI369+AL369+AO369</f>
        <v>0</v>
      </c>
      <c r="F369" s="279">
        <f t="shared" ref="F369:F372" si="1893">I369+L369+O369+R369+U369+X369+AA369+AD369+AG369+AJ369+AM369+AP369</f>
        <v>0</v>
      </c>
      <c r="G369" s="279">
        <f t="shared" ref="G369:G372" si="1894">IF(F369,F369/E369*100,0)</f>
        <v>0</v>
      </c>
      <c r="H369" s="279"/>
      <c r="I369" s="279"/>
      <c r="J369" s="279">
        <f t="shared" ref="J369:J372" si="1895">IF(I369,I369/H369*100,0)</f>
        <v>0</v>
      </c>
      <c r="K369" s="279"/>
      <c r="L369" s="279"/>
      <c r="M369" s="279">
        <f t="shared" ref="M369:M372" si="1896">IF(L369,L369/K369*100,0)</f>
        <v>0</v>
      </c>
      <c r="N369" s="279"/>
      <c r="O369" s="279"/>
      <c r="P369" s="279">
        <f t="shared" ref="P369:P372" si="1897">IF(O369,O369/N369*100,0)</f>
        <v>0</v>
      </c>
      <c r="Q369" s="279"/>
      <c r="R369" s="279"/>
      <c r="S369" s="279">
        <f t="shared" ref="S369:S372" si="1898">IF(R369,R369/Q369*100,0)</f>
        <v>0</v>
      </c>
      <c r="T369" s="279"/>
      <c r="U369" s="279"/>
      <c r="V369" s="279">
        <f t="shared" ref="V369:V372" si="1899">IF(U369,U369/T369*100,0)</f>
        <v>0</v>
      </c>
      <c r="W369" s="279"/>
      <c r="X369" s="279"/>
      <c r="Y369" s="279">
        <f t="shared" ref="Y369:Y372" si="1900">IF(X369,X369/W369*100,0)</f>
        <v>0</v>
      </c>
      <c r="Z369" s="279"/>
      <c r="AA369" s="279"/>
      <c r="AB369" s="279">
        <f t="shared" ref="AB369:AB372" si="1901">IF(AA369,AA369/Z369*100,0)</f>
        <v>0</v>
      </c>
      <c r="AC369" s="279"/>
      <c r="AD369" s="279"/>
      <c r="AE369" s="279">
        <f t="shared" ref="AE369:AE372" si="1902">IF(AD369,AD369/AC369*100,0)</f>
        <v>0</v>
      </c>
      <c r="AF369" s="279"/>
      <c r="AG369" s="279"/>
      <c r="AH369" s="279">
        <f t="shared" ref="AH369:AH372" si="1903">IF(AG369,AG369/AF369*100,0)</f>
        <v>0</v>
      </c>
      <c r="AI369" s="279"/>
      <c r="AJ369" s="279"/>
      <c r="AK369" s="279">
        <f t="shared" ref="AK369:AK372" si="1904">IF(AJ369,AJ369/AI369*100,0)</f>
        <v>0</v>
      </c>
      <c r="AL369" s="279"/>
      <c r="AM369" s="279"/>
      <c r="AN369" s="279">
        <f t="shared" ref="AN369:AN372" si="1905">IF(AM369,AM369/AL369*100,0)</f>
        <v>0</v>
      </c>
      <c r="AO369" s="279"/>
      <c r="AP369" s="279"/>
      <c r="AQ369" s="279">
        <f t="shared" ref="AQ369:AQ372" si="1906">IF(AP369,AP369/AO369*100,0)</f>
        <v>0</v>
      </c>
      <c r="AR369" s="361"/>
    </row>
    <row r="370" spans="1:44" ht="40.15" customHeight="1">
      <c r="A370" s="358"/>
      <c r="B370" s="359"/>
      <c r="C370" s="360"/>
      <c r="D370" s="173" t="s">
        <v>2</v>
      </c>
      <c r="E370" s="279">
        <f t="shared" si="1892"/>
        <v>0</v>
      </c>
      <c r="F370" s="279">
        <f t="shared" si="1893"/>
        <v>0</v>
      </c>
      <c r="G370" s="279">
        <f t="shared" si="1894"/>
        <v>0</v>
      </c>
      <c r="H370" s="279"/>
      <c r="I370" s="279"/>
      <c r="J370" s="279">
        <f t="shared" si="1895"/>
        <v>0</v>
      </c>
      <c r="K370" s="279"/>
      <c r="L370" s="279"/>
      <c r="M370" s="279">
        <f t="shared" si="1896"/>
        <v>0</v>
      </c>
      <c r="N370" s="279"/>
      <c r="O370" s="279"/>
      <c r="P370" s="279">
        <f t="shared" si="1897"/>
        <v>0</v>
      </c>
      <c r="Q370" s="279"/>
      <c r="R370" s="279"/>
      <c r="S370" s="279">
        <f t="shared" si="1898"/>
        <v>0</v>
      </c>
      <c r="T370" s="279"/>
      <c r="U370" s="279"/>
      <c r="V370" s="279">
        <f t="shared" si="1899"/>
        <v>0</v>
      </c>
      <c r="W370" s="279"/>
      <c r="X370" s="279"/>
      <c r="Y370" s="279">
        <f t="shared" si="1900"/>
        <v>0</v>
      </c>
      <c r="Z370" s="279"/>
      <c r="AA370" s="279"/>
      <c r="AB370" s="279">
        <f t="shared" si="1901"/>
        <v>0</v>
      </c>
      <c r="AC370" s="279"/>
      <c r="AD370" s="279"/>
      <c r="AE370" s="279">
        <f t="shared" si="1902"/>
        <v>0</v>
      </c>
      <c r="AF370" s="279"/>
      <c r="AG370" s="279"/>
      <c r="AH370" s="279">
        <f t="shared" si="1903"/>
        <v>0</v>
      </c>
      <c r="AI370" s="279"/>
      <c r="AJ370" s="279"/>
      <c r="AK370" s="279">
        <f t="shared" si="1904"/>
        <v>0</v>
      </c>
      <c r="AL370" s="279"/>
      <c r="AM370" s="279"/>
      <c r="AN370" s="279">
        <f t="shared" si="1905"/>
        <v>0</v>
      </c>
      <c r="AO370" s="279"/>
      <c r="AP370" s="279"/>
      <c r="AQ370" s="279">
        <f t="shared" si="1906"/>
        <v>0</v>
      </c>
      <c r="AR370" s="361"/>
    </row>
    <row r="371" spans="1:44" ht="40.15" customHeight="1">
      <c r="A371" s="358"/>
      <c r="B371" s="359"/>
      <c r="C371" s="360"/>
      <c r="D371" s="302" t="s">
        <v>43</v>
      </c>
      <c r="E371" s="279">
        <f t="shared" si="1892"/>
        <v>4900</v>
      </c>
      <c r="F371" s="279">
        <f t="shared" si="1893"/>
        <v>4900</v>
      </c>
      <c r="G371" s="279">
        <f t="shared" si="1894"/>
        <v>100</v>
      </c>
      <c r="H371" s="279"/>
      <c r="I371" s="279"/>
      <c r="J371" s="279">
        <f t="shared" si="1895"/>
        <v>0</v>
      </c>
      <c r="K371" s="279"/>
      <c r="L371" s="279"/>
      <c r="M371" s="279">
        <f t="shared" si="1896"/>
        <v>0</v>
      </c>
      <c r="N371" s="279"/>
      <c r="O371" s="279"/>
      <c r="P371" s="279">
        <f t="shared" si="1897"/>
        <v>0</v>
      </c>
      <c r="Q371" s="279"/>
      <c r="R371" s="279"/>
      <c r="S371" s="279">
        <f t="shared" si="1898"/>
        <v>0</v>
      </c>
      <c r="T371" s="279"/>
      <c r="U371" s="279"/>
      <c r="V371" s="279">
        <f t="shared" si="1899"/>
        <v>0</v>
      </c>
      <c r="W371" s="279"/>
      <c r="X371" s="279"/>
      <c r="Y371" s="279">
        <f t="shared" si="1900"/>
        <v>0</v>
      </c>
      <c r="Z371" s="279">
        <v>4900</v>
      </c>
      <c r="AA371" s="279">
        <v>4900</v>
      </c>
      <c r="AB371" s="279">
        <f t="shared" si="1901"/>
        <v>100</v>
      </c>
      <c r="AC371" s="279"/>
      <c r="AD371" s="279"/>
      <c r="AE371" s="279">
        <f t="shared" si="1902"/>
        <v>0</v>
      </c>
      <c r="AF371" s="279"/>
      <c r="AG371" s="279"/>
      <c r="AH371" s="279">
        <f t="shared" si="1903"/>
        <v>0</v>
      </c>
      <c r="AI371" s="279"/>
      <c r="AJ371" s="279"/>
      <c r="AK371" s="279">
        <f t="shared" si="1904"/>
        <v>0</v>
      </c>
      <c r="AL371" s="279"/>
      <c r="AM371" s="279"/>
      <c r="AN371" s="279">
        <f t="shared" si="1905"/>
        <v>0</v>
      </c>
      <c r="AO371" s="279"/>
      <c r="AP371" s="279"/>
      <c r="AQ371" s="279">
        <f t="shared" si="1906"/>
        <v>0</v>
      </c>
      <c r="AR371" s="361"/>
    </row>
    <row r="372" spans="1:44" ht="40.15" customHeight="1">
      <c r="A372" s="358"/>
      <c r="B372" s="359"/>
      <c r="C372" s="360"/>
      <c r="D372" s="257" t="s">
        <v>263</v>
      </c>
      <c r="E372" s="279">
        <f t="shared" si="1892"/>
        <v>0</v>
      </c>
      <c r="F372" s="279">
        <f t="shared" si="1893"/>
        <v>0</v>
      </c>
      <c r="G372" s="279">
        <f t="shared" si="1894"/>
        <v>0</v>
      </c>
      <c r="H372" s="279"/>
      <c r="I372" s="279"/>
      <c r="J372" s="279">
        <f t="shared" si="1895"/>
        <v>0</v>
      </c>
      <c r="K372" s="279"/>
      <c r="L372" s="279"/>
      <c r="M372" s="279">
        <f t="shared" si="1896"/>
        <v>0</v>
      </c>
      <c r="N372" s="279"/>
      <c r="O372" s="279"/>
      <c r="P372" s="279">
        <f t="shared" si="1897"/>
        <v>0</v>
      </c>
      <c r="Q372" s="279"/>
      <c r="R372" s="279"/>
      <c r="S372" s="279">
        <f t="shared" si="1898"/>
        <v>0</v>
      </c>
      <c r="T372" s="279"/>
      <c r="U372" s="279"/>
      <c r="V372" s="279">
        <f t="shared" si="1899"/>
        <v>0</v>
      </c>
      <c r="W372" s="279"/>
      <c r="X372" s="279"/>
      <c r="Y372" s="279">
        <f t="shared" si="1900"/>
        <v>0</v>
      </c>
      <c r="Z372" s="279"/>
      <c r="AA372" s="279"/>
      <c r="AB372" s="279">
        <f t="shared" si="1901"/>
        <v>0</v>
      </c>
      <c r="AC372" s="279"/>
      <c r="AD372" s="279"/>
      <c r="AE372" s="279">
        <f t="shared" si="1902"/>
        <v>0</v>
      </c>
      <c r="AF372" s="279"/>
      <c r="AG372" s="279"/>
      <c r="AH372" s="279">
        <f t="shared" si="1903"/>
        <v>0</v>
      </c>
      <c r="AI372" s="279"/>
      <c r="AJ372" s="279"/>
      <c r="AK372" s="279">
        <f t="shared" si="1904"/>
        <v>0</v>
      </c>
      <c r="AL372" s="279"/>
      <c r="AM372" s="279"/>
      <c r="AN372" s="279">
        <f t="shared" si="1905"/>
        <v>0</v>
      </c>
      <c r="AO372" s="279"/>
      <c r="AP372" s="279"/>
      <c r="AQ372" s="279">
        <f t="shared" si="1906"/>
        <v>0</v>
      </c>
      <c r="AR372" s="361"/>
    </row>
    <row r="373" spans="1:44" ht="40.15" customHeight="1">
      <c r="A373" s="358" t="s">
        <v>400</v>
      </c>
      <c r="B373" s="359" t="s">
        <v>423</v>
      </c>
      <c r="C373" s="360" t="s">
        <v>473</v>
      </c>
      <c r="D373" s="205" t="s">
        <v>41</v>
      </c>
      <c r="E373" s="207">
        <f>H373+K373+N373+Q373+T373+W373+Z373+AC373+AF373+AI373+AL373+AO373</f>
        <v>5489.0659999999989</v>
      </c>
      <c r="F373" s="207">
        <f>I373+L373+O373+R373+U373+X373+AA373+AD373+AG373+AJ373+AM373+AP373</f>
        <v>4884.8972399999993</v>
      </c>
      <c r="G373" s="207">
        <f>IF(F373,F373/E373*100,0)</f>
        <v>88.99323199976098</v>
      </c>
      <c r="H373" s="207">
        <f>SUM(H374:H377)</f>
        <v>0</v>
      </c>
      <c r="I373" s="207">
        <f>SUM(I374:I377)</f>
        <v>0</v>
      </c>
      <c r="J373" s="207">
        <f>IF(I373,I373/H373*100,0)</f>
        <v>0</v>
      </c>
      <c r="K373" s="207">
        <f t="shared" ref="K373:L373" si="1907">SUM(K374:K377)</f>
        <v>0</v>
      </c>
      <c r="L373" s="207">
        <f t="shared" si="1907"/>
        <v>0</v>
      </c>
      <c r="M373" s="207">
        <f>IF(L373,L373/K373*100,0)</f>
        <v>0</v>
      </c>
      <c r="N373" s="207">
        <f t="shared" ref="N373:O373" si="1908">SUM(N374:N377)</f>
        <v>0</v>
      </c>
      <c r="O373" s="207">
        <f t="shared" si="1908"/>
        <v>0</v>
      </c>
      <c r="P373" s="207">
        <f>IF(O373,O373/N373*100,0)</f>
        <v>0</v>
      </c>
      <c r="Q373" s="207">
        <f t="shared" ref="Q373:R373" si="1909">SUM(Q374:Q377)</f>
        <v>0</v>
      </c>
      <c r="R373" s="207">
        <f t="shared" si="1909"/>
        <v>0</v>
      </c>
      <c r="S373" s="207">
        <f>IF(R373,R373/Q373*100,0)</f>
        <v>0</v>
      </c>
      <c r="T373" s="207">
        <f t="shared" ref="T373:U373" si="1910">SUM(T374:T377)</f>
        <v>0</v>
      </c>
      <c r="U373" s="207">
        <f t="shared" si="1910"/>
        <v>0</v>
      </c>
      <c r="V373" s="207">
        <f>IF(U373,U373/T373*100,0)</f>
        <v>0</v>
      </c>
      <c r="W373" s="207">
        <f t="shared" ref="W373:X373" si="1911">SUM(W374:W377)</f>
        <v>1573.77448</v>
      </c>
      <c r="X373" s="207">
        <f t="shared" si="1911"/>
        <v>1573.77448</v>
      </c>
      <c r="Y373" s="207">
        <f>IF(X373,X373/W373*100,0)</f>
        <v>100</v>
      </c>
      <c r="Z373" s="207">
        <f t="shared" ref="Z373:AA373" si="1912">SUM(Z374:Z377)</f>
        <v>2859.2066</v>
      </c>
      <c r="AA373" s="207">
        <f t="shared" si="1912"/>
        <v>2859.2066</v>
      </c>
      <c r="AB373" s="207">
        <f>IF(AA373,AA373/Z373*100,0)</f>
        <v>100</v>
      </c>
      <c r="AC373" s="207">
        <f t="shared" ref="AC373:AD373" si="1913">SUM(AC374:AC377)</f>
        <v>220.5</v>
      </c>
      <c r="AD373" s="207">
        <f t="shared" si="1913"/>
        <v>220.5</v>
      </c>
      <c r="AE373" s="207">
        <f>IF(AD373,AD373/AC373*100,0)</f>
        <v>100</v>
      </c>
      <c r="AF373" s="207">
        <f t="shared" ref="AF373:AG373" si="1914">SUM(AF374:AF377)</f>
        <v>231.41615999999999</v>
      </c>
      <c r="AG373" s="207">
        <f t="shared" si="1914"/>
        <v>231.41615999999999</v>
      </c>
      <c r="AH373" s="207">
        <f>IF(AG373,AG373/AF373*100,0)</f>
        <v>100</v>
      </c>
      <c r="AI373" s="207">
        <f t="shared" ref="AI373:AJ373" si="1915">SUM(AI374:AI377)</f>
        <v>0</v>
      </c>
      <c r="AJ373" s="207">
        <f t="shared" si="1915"/>
        <v>0</v>
      </c>
      <c r="AK373" s="207">
        <f>IF(AJ373,AJ373/AI373*100,0)</f>
        <v>0</v>
      </c>
      <c r="AL373" s="207">
        <f t="shared" ref="AL373:AM373" si="1916">SUM(AL374:AL377)</f>
        <v>0</v>
      </c>
      <c r="AM373" s="207">
        <f t="shared" si="1916"/>
        <v>0</v>
      </c>
      <c r="AN373" s="207">
        <f>IF(AM373,AM373/AL373*100,0)</f>
        <v>0</v>
      </c>
      <c r="AO373" s="207">
        <f t="shared" ref="AO373:AP373" si="1917">SUM(AO374:AO377)</f>
        <v>604.16875999999979</v>
      </c>
      <c r="AP373" s="207">
        <f t="shared" si="1917"/>
        <v>0</v>
      </c>
      <c r="AQ373" s="207">
        <f>IF(AP373,AP373/AO373*100,0)</f>
        <v>0</v>
      </c>
      <c r="AR373" s="361"/>
    </row>
    <row r="374" spans="1:44" ht="40.15" customHeight="1">
      <c r="A374" s="358"/>
      <c r="B374" s="359"/>
      <c r="C374" s="360"/>
      <c r="D374" s="173" t="s">
        <v>37</v>
      </c>
      <c r="E374" s="279">
        <f t="shared" ref="E374:E377" si="1918">H374+K374+N374+Q374+T374+W374+Z374+AC374+AF374+AI374+AL374+AO374</f>
        <v>0</v>
      </c>
      <c r="F374" s="279">
        <f t="shared" ref="F374:F377" si="1919">I374+L374+O374+R374+U374+X374+AA374+AD374+AG374+AJ374+AM374+AP374</f>
        <v>0</v>
      </c>
      <c r="G374" s="279">
        <f t="shared" ref="G374:G377" si="1920">IF(F374,F374/E374*100,0)</f>
        <v>0</v>
      </c>
      <c r="H374" s="279"/>
      <c r="I374" s="279"/>
      <c r="J374" s="279">
        <f t="shared" ref="J374:J377" si="1921">IF(I374,I374/H374*100,0)</f>
        <v>0</v>
      </c>
      <c r="K374" s="279"/>
      <c r="L374" s="279"/>
      <c r="M374" s="279">
        <f t="shared" ref="M374:M377" si="1922">IF(L374,L374/K374*100,0)</f>
        <v>0</v>
      </c>
      <c r="N374" s="279"/>
      <c r="O374" s="279"/>
      <c r="P374" s="279">
        <f t="shared" ref="P374:P377" si="1923">IF(O374,O374/N374*100,0)</f>
        <v>0</v>
      </c>
      <c r="Q374" s="279"/>
      <c r="R374" s="279"/>
      <c r="S374" s="279">
        <f t="shared" ref="S374:S377" si="1924">IF(R374,R374/Q374*100,0)</f>
        <v>0</v>
      </c>
      <c r="T374" s="279"/>
      <c r="U374" s="279"/>
      <c r="V374" s="279">
        <f t="shared" ref="V374:V377" si="1925">IF(U374,U374/T374*100,0)</f>
        <v>0</v>
      </c>
      <c r="W374" s="279"/>
      <c r="X374" s="279"/>
      <c r="Y374" s="279">
        <f t="shared" ref="Y374:Y377" si="1926">IF(X374,X374/W374*100,0)</f>
        <v>0</v>
      </c>
      <c r="Z374" s="279"/>
      <c r="AA374" s="279"/>
      <c r="AB374" s="279">
        <f t="shared" ref="AB374:AB377" si="1927">IF(AA374,AA374/Z374*100,0)</f>
        <v>0</v>
      </c>
      <c r="AC374" s="279"/>
      <c r="AD374" s="279"/>
      <c r="AE374" s="279">
        <f t="shared" ref="AE374:AE377" si="1928">IF(AD374,AD374/AC374*100,0)</f>
        <v>0</v>
      </c>
      <c r="AF374" s="279"/>
      <c r="AG374" s="279"/>
      <c r="AH374" s="279">
        <f t="shared" ref="AH374:AH377" si="1929">IF(AG374,AG374/AF374*100,0)</f>
        <v>0</v>
      </c>
      <c r="AI374" s="279"/>
      <c r="AJ374" s="279"/>
      <c r="AK374" s="279">
        <f t="shared" ref="AK374:AK377" si="1930">IF(AJ374,AJ374/AI374*100,0)</f>
        <v>0</v>
      </c>
      <c r="AL374" s="279"/>
      <c r="AM374" s="279"/>
      <c r="AN374" s="279">
        <f t="shared" ref="AN374:AN377" si="1931">IF(AM374,AM374/AL374*100,0)</f>
        <v>0</v>
      </c>
      <c r="AO374" s="279"/>
      <c r="AP374" s="279"/>
      <c r="AQ374" s="279">
        <f t="shared" ref="AQ374:AQ377" si="1932">IF(AP374,AP374/AO374*100,0)</f>
        <v>0</v>
      </c>
      <c r="AR374" s="361"/>
    </row>
    <row r="375" spans="1:44" ht="40.15" customHeight="1">
      <c r="A375" s="358"/>
      <c r="B375" s="359"/>
      <c r="C375" s="360"/>
      <c r="D375" s="173" t="s">
        <v>2</v>
      </c>
      <c r="E375" s="279">
        <f t="shared" si="1918"/>
        <v>0</v>
      </c>
      <c r="F375" s="279">
        <f t="shared" si="1919"/>
        <v>0</v>
      </c>
      <c r="G375" s="279">
        <f t="shared" si="1920"/>
        <v>0</v>
      </c>
      <c r="H375" s="279"/>
      <c r="I375" s="279"/>
      <c r="J375" s="279">
        <f t="shared" si="1921"/>
        <v>0</v>
      </c>
      <c r="K375" s="279"/>
      <c r="L375" s="279"/>
      <c r="M375" s="279">
        <f t="shared" si="1922"/>
        <v>0</v>
      </c>
      <c r="N375" s="279"/>
      <c r="O375" s="279"/>
      <c r="P375" s="279">
        <f t="shared" si="1923"/>
        <v>0</v>
      </c>
      <c r="Q375" s="279"/>
      <c r="R375" s="279"/>
      <c r="S375" s="279">
        <f t="shared" si="1924"/>
        <v>0</v>
      </c>
      <c r="T375" s="279"/>
      <c r="U375" s="279"/>
      <c r="V375" s="279">
        <f t="shared" si="1925"/>
        <v>0</v>
      </c>
      <c r="W375" s="279"/>
      <c r="X375" s="279"/>
      <c r="Y375" s="279">
        <f t="shared" si="1926"/>
        <v>0</v>
      </c>
      <c r="Z375" s="279"/>
      <c r="AA375" s="279"/>
      <c r="AB375" s="279">
        <f t="shared" si="1927"/>
        <v>0</v>
      </c>
      <c r="AC375" s="279"/>
      <c r="AD375" s="279"/>
      <c r="AE375" s="279">
        <f t="shared" si="1928"/>
        <v>0</v>
      </c>
      <c r="AF375" s="279"/>
      <c r="AG375" s="279"/>
      <c r="AH375" s="279">
        <f t="shared" si="1929"/>
        <v>0</v>
      </c>
      <c r="AI375" s="279"/>
      <c r="AJ375" s="279"/>
      <c r="AK375" s="279">
        <f t="shared" si="1930"/>
        <v>0</v>
      </c>
      <c r="AL375" s="279"/>
      <c r="AM375" s="279"/>
      <c r="AN375" s="279">
        <f t="shared" si="1931"/>
        <v>0</v>
      </c>
      <c r="AO375" s="279"/>
      <c r="AP375" s="279"/>
      <c r="AQ375" s="279">
        <f t="shared" si="1932"/>
        <v>0</v>
      </c>
      <c r="AR375" s="361"/>
    </row>
    <row r="376" spans="1:44" ht="40.15" customHeight="1">
      <c r="A376" s="358"/>
      <c r="B376" s="359"/>
      <c r="C376" s="360"/>
      <c r="D376" s="302" t="s">
        <v>43</v>
      </c>
      <c r="E376" s="279">
        <f t="shared" si="1918"/>
        <v>5489.0659999999989</v>
      </c>
      <c r="F376" s="279">
        <f t="shared" si="1919"/>
        <v>4884.8972399999993</v>
      </c>
      <c r="G376" s="279">
        <f t="shared" si="1920"/>
        <v>88.99323199976098</v>
      </c>
      <c r="H376" s="279"/>
      <c r="I376" s="279"/>
      <c r="J376" s="279">
        <f t="shared" si="1921"/>
        <v>0</v>
      </c>
      <c r="K376" s="279"/>
      <c r="L376" s="279"/>
      <c r="M376" s="279">
        <f t="shared" si="1922"/>
        <v>0</v>
      </c>
      <c r="N376" s="279"/>
      <c r="O376" s="279"/>
      <c r="P376" s="279">
        <f t="shared" si="1923"/>
        <v>0</v>
      </c>
      <c r="Q376" s="279"/>
      <c r="R376" s="279"/>
      <c r="S376" s="279">
        <f t="shared" si="1924"/>
        <v>0</v>
      </c>
      <c r="T376" s="279"/>
      <c r="U376" s="279"/>
      <c r="V376" s="279">
        <f t="shared" si="1925"/>
        <v>0</v>
      </c>
      <c r="W376" s="279">
        <v>1573.77448</v>
      </c>
      <c r="X376" s="279">
        <v>1573.77448</v>
      </c>
      <c r="Y376" s="279">
        <f t="shared" si="1926"/>
        <v>100</v>
      </c>
      <c r="Z376" s="279">
        <v>2859.2066</v>
      </c>
      <c r="AA376" s="279">
        <v>2859.2066</v>
      </c>
      <c r="AB376" s="279">
        <f t="shared" si="1927"/>
        <v>100</v>
      </c>
      <c r="AC376" s="279">
        <v>220.5</v>
      </c>
      <c r="AD376" s="279">
        <v>220.5</v>
      </c>
      <c r="AE376" s="279">
        <f t="shared" si="1928"/>
        <v>100</v>
      </c>
      <c r="AF376" s="279">
        <v>231.41615999999999</v>
      </c>
      <c r="AG376" s="279">
        <v>231.41615999999999</v>
      </c>
      <c r="AH376" s="279">
        <f t="shared" si="1929"/>
        <v>100</v>
      </c>
      <c r="AI376" s="279"/>
      <c r="AJ376" s="279"/>
      <c r="AK376" s="279">
        <f t="shared" si="1930"/>
        <v>0</v>
      </c>
      <c r="AL376" s="279"/>
      <c r="AM376" s="279"/>
      <c r="AN376" s="279">
        <f t="shared" si="1931"/>
        <v>0</v>
      </c>
      <c r="AO376" s="279">
        <f>5489.066-1573.77448-2859.2066-220.5-231.41616</f>
        <v>604.16875999999979</v>
      </c>
      <c r="AP376" s="279"/>
      <c r="AQ376" s="279">
        <f t="shared" si="1932"/>
        <v>0</v>
      </c>
      <c r="AR376" s="361"/>
    </row>
    <row r="377" spans="1:44" ht="40.15" customHeight="1">
      <c r="A377" s="358"/>
      <c r="B377" s="359"/>
      <c r="C377" s="360"/>
      <c r="D377" s="257" t="s">
        <v>263</v>
      </c>
      <c r="E377" s="279">
        <f t="shared" si="1918"/>
        <v>0</v>
      </c>
      <c r="F377" s="279">
        <f t="shared" si="1919"/>
        <v>0</v>
      </c>
      <c r="G377" s="279">
        <f t="shared" si="1920"/>
        <v>0</v>
      </c>
      <c r="H377" s="279"/>
      <c r="I377" s="279"/>
      <c r="J377" s="279">
        <f t="shared" si="1921"/>
        <v>0</v>
      </c>
      <c r="K377" s="279"/>
      <c r="L377" s="279"/>
      <c r="M377" s="279">
        <f t="shared" si="1922"/>
        <v>0</v>
      </c>
      <c r="N377" s="279"/>
      <c r="O377" s="279"/>
      <c r="P377" s="279">
        <f t="shared" si="1923"/>
        <v>0</v>
      </c>
      <c r="Q377" s="279"/>
      <c r="R377" s="279"/>
      <c r="S377" s="279">
        <f t="shared" si="1924"/>
        <v>0</v>
      </c>
      <c r="T377" s="279"/>
      <c r="U377" s="279"/>
      <c r="V377" s="279">
        <f t="shared" si="1925"/>
        <v>0</v>
      </c>
      <c r="W377" s="279"/>
      <c r="X377" s="279"/>
      <c r="Y377" s="279">
        <f t="shared" si="1926"/>
        <v>0</v>
      </c>
      <c r="Z377" s="279"/>
      <c r="AA377" s="279"/>
      <c r="AB377" s="279">
        <f t="shared" si="1927"/>
        <v>0</v>
      </c>
      <c r="AC377" s="279"/>
      <c r="AD377" s="279"/>
      <c r="AE377" s="279">
        <f t="shared" si="1928"/>
        <v>0</v>
      </c>
      <c r="AF377" s="279"/>
      <c r="AG377" s="279"/>
      <c r="AH377" s="279">
        <f t="shared" si="1929"/>
        <v>0</v>
      </c>
      <c r="AI377" s="279"/>
      <c r="AJ377" s="279"/>
      <c r="AK377" s="279">
        <f t="shared" si="1930"/>
        <v>0</v>
      </c>
      <c r="AL377" s="279"/>
      <c r="AM377" s="279"/>
      <c r="AN377" s="279">
        <f t="shared" si="1931"/>
        <v>0</v>
      </c>
      <c r="AO377" s="279"/>
      <c r="AP377" s="279"/>
      <c r="AQ377" s="279">
        <f t="shared" si="1932"/>
        <v>0</v>
      </c>
      <c r="AR377" s="361"/>
    </row>
    <row r="378" spans="1:44" ht="40.15" customHeight="1">
      <c r="A378" s="358" t="s">
        <v>401</v>
      </c>
      <c r="B378" s="359" t="s">
        <v>424</v>
      </c>
      <c r="C378" s="360" t="s">
        <v>473</v>
      </c>
      <c r="D378" s="205" t="s">
        <v>41</v>
      </c>
      <c r="E378" s="207">
        <f>H378+K378+N378+Q378+T378+W378+Z378+AC378+AF378+AI378+AL378+AO378</f>
        <v>7334.4769999999999</v>
      </c>
      <c r="F378" s="207">
        <f>I378+L378+O378+R378+U378+X378+AA378+AD378+AG378+AJ378+AM378+AP378</f>
        <v>6577.7700799999993</v>
      </c>
      <c r="G378" s="207">
        <f>IF(F378,F378/E378*100,0)</f>
        <v>89.682878274756334</v>
      </c>
      <c r="H378" s="207">
        <f>SUM(H379:H382)</f>
        <v>0</v>
      </c>
      <c r="I378" s="207">
        <f>SUM(I379:I382)</f>
        <v>0</v>
      </c>
      <c r="J378" s="207">
        <f>IF(I378,I378/H378*100,0)</f>
        <v>0</v>
      </c>
      <c r="K378" s="207">
        <f t="shared" ref="K378:L378" si="1933">SUM(K379:K382)</f>
        <v>0</v>
      </c>
      <c r="L378" s="207">
        <f t="shared" si="1933"/>
        <v>0</v>
      </c>
      <c r="M378" s="207">
        <f>IF(L378,L378/K378*100,0)</f>
        <v>0</v>
      </c>
      <c r="N378" s="207">
        <f t="shared" ref="N378:O378" si="1934">SUM(N379:N382)</f>
        <v>0</v>
      </c>
      <c r="O378" s="207">
        <f t="shared" si="1934"/>
        <v>0</v>
      </c>
      <c r="P378" s="207">
        <f>IF(O378,O378/N378*100,0)</f>
        <v>0</v>
      </c>
      <c r="Q378" s="207">
        <f t="shared" ref="Q378:R378" si="1935">SUM(Q379:Q382)</f>
        <v>0</v>
      </c>
      <c r="R378" s="207">
        <f t="shared" si="1935"/>
        <v>0</v>
      </c>
      <c r="S378" s="207">
        <f>IF(R378,R378/Q378*100,0)</f>
        <v>0</v>
      </c>
      <c r="T378" s="207">
        <f t="shared" ref="T378:U378" si="1936">SUM(T379:T382)</f>
        <v>0</v>
      </c>
      <c r="U378" s="207">
        <f t="shared" si="1936"/>
        <v>0</v>
      </c>
      <c r="V378" s="207">
        <f>IF(U378,U378/T378*100,0)</f>
        <v>0</v>
      </c>
      <c r="W378" s="207">
        <f t="shared" ref="W378:X378" si="1937">SUM(W379:W382)</f>
        <v>0</v>
      </c>
      <c r="X378" s="207">
        <f t="shared" si="1937"/>
        <v>0</v>
      </c>
      <c r="Y378" s="207">
        <f>IF(X378,X378/W378*100,0)</f>
        <v>0</v>
      </c>
      <c r="Z378" s="207">
        <f t="shared" ref="Z378:AA378" si="1938">SUM(Z379:Z382)</f>
        <v>2401.9158699999998</v>
      </c>
      <c r="AA378" s="207">
        <f t="shared" si="1938"/>
        <v>2401.9158699999998</v>
      </c>
      <c r="AB378" s="207">
        <f>IF(AA378,AA378/Z378*100,0)</f>
        <v>100</v>
      </c>
      <c r="AC378" s="207">
        <f t="shared" ref="AC378:AD378" si="1939">SUM(AC379:AC382)</f>
        <v>2249.1999999999998</v>
      </c>
      <c r="AD378" s="207">
        <f t="shared" si="1939"/>
        <v>2249.1999999999998</v>
      </c>
      <c r="AE378" s="207">
        <f>IF(AD378,AD378/AC378*100,0)</f>
        <v>100</v>
      </c>
      <c r="AF378" s="207">
        <f t="shared" ref="AF378:AG378" si="1940">SUM(AF379:AF382)</f>
        <v>1926.6542099999999</v>
      </c>
      <c r="AG378" s="207">
        <f t="shared" si="1940"/>
        <v>1926.6542099999999</v>
      </c>
      <c r="AH378" s="207">
        <f>IF(AG378,AG378/AF378*100,0)</f>
        <v>100</v>
      </c>
      <c r="AI378" s="207">
        <f t="shared" ref="AI378:AJ378" si="1941">SUM(AI379:AI382)</f>
        <v>0</v>
      </c>
      <c r="AJ378" s="207">
        <f t="shared" si="1941"/>
        <v>0</v>
      </c>
      <c r="AK378" s="207">
        <f>IF(AJ378,AJ378/AI378*100,0)</f>
        <v>0</v>
      </c>
      <c r="AL378" s="207">
        <f t="shared" ref="AL378:AM378" si="1942">SUM(AL379:AL382)</f>
        <v>0</v>
      </c>
      <c r="AM378" s="207">
        <f t="shared" si="1942"/>
        <v>0</v>
      </c>
      <c r="AN378" s="207">
        <f>IF(AM378,AM378/AL378*100,0)</f>
        <v>0</v>
      </c>
      <c r="AO378" s="207">
        <f t="shared" ref="AO378:AP378" si="1943">SUM(AO379:AO382)</f>
        <v>756.70692000000031</v>
      </c>
      <c r="AP378" s="207">
        <f t="shared" si="1943"/>
        <v>0</v>
      </c>
      <c r="AQ378" s="207">
        <f>IF(AP378,AP378/AO378*100,0)</f>
        <v>0</v>
      </c>
      <c r="AR378" s="361"/>
    </row>
    <row r="379" spans="1:44" ht="40.15" customHeight="1">
      <c r="A379" s="358"/>
      <c r="B379" s="359"/>
      <c r="C379" s="360"/>
      <c r="D379" s="173" t="s">
        <v>37</v>
      </c>
      <c r="E379" s="279">
        <f t="shared" ref="E379:E382" si="1944">H379+K379+N379+Q379+T379+W379+Z379+AC379+AF379+AI379+AL379+AO379</f>
        <v>0</v>
      </c>
      <c r="F379" s="279">
        <f t="shared" ref="F379:F382" si="1945">I379+L379+O379+R379+U379+X379+AA379+AD379+AG379+AJ379+AM379+AP379</f>
        <v>0</v>
      </c>
      <c r="G379" s="279">
        <f t="shared" ref="G379:G382" si="1946">IF(F379,F379/E379*100,0)</f>
        <v>0</v>
      </c>
      <c r="H379" s="279"/>
      <c r="I379" s="279"/>
      <c r="J379" s="279">
        <f t="shared" ref="J379:J382" si="1947">IF(I379,I379/H379*100,0)</f>
        <v>0</v>
      </c>
      <c r="K379" s="279"/>
      <c r="L379" s="279"/>
      <c r="M379" s="279">
        <f t="shared" ref="M379:M382" si="1948">IF(L379,L379/K379*100,0)</f>
        <v>0</v>
      </c>
      <c r="N379" s="279"/>
      <c r="O379" s="279"/>
      <c r="P379" s="279">
        <f t="shared" ref="P379:P382" si="1949">IF(O379,O379/N379*100,0)</f>
        <v>0</v>
      </c>
      <c r="Q379" s="279"/>
      <c r="R379" s="279"/>
      <c r="S379" s="279">
        <f t="shared" ref="S379:S382" si="1950">IF(R379,R379/Q379*100,0)</f>
        <v>0</v>
      </c>
      <c r="T379" s="279"/>
      <c r="U379" s="279"/>
      <c r="V379" s="279">
        <f t="shared" ref="V379:V382" si="1951">IF(U379,U379/T379*100,0)</f>
        <v>0</v>
      </c>
      <c r="W379" s="279"/>
      <c r="X379" s="279"/>
      <c r="Y379" s="279">
        <f t="shared" ref="Y379:Y382" si="1952">IF(X379,X379/W379*100,0)</f>
        <v>0</v>
      </c>
      <c r="Z379" s="279"/>
      <c r="AA379" s="279"/>
      <c r="AB379" s="279">
        <f t="shared" ref="AB379:AB382" si="1953">IF(AA379,AA379/Z379*100,0)</f>
        <v>0</v>
      </c>
      <c r="AC379" s="279"/>
      <c r="AD379" s="279"/>
      <c r="AE379" s="279">
        <f t="shared" ref="AE379:AE382" si="1954">IF(AD379,AD379/AC379*100,0)</f>
        <v>0</v>
      </c>
      <c r="AF379" s="279"/>
      <c r="AG379" s="279"/>
      <c r="AH379" s="279">
        <f t="shared" ref="AH379:AH382" si="1955">IF(AG379,AG379/AF379*100,0)</f>
        <v>0</v>
      </c>
      <c r="AI379" s="279"/>
      <c r="AJ379" s="279"/>
      <c r="AK379" s="279">
        <f t="shared" ref="AK379:AK382" si="1956">IF(AJ379,AJ379/AI379*100,0)</f>
        <v>0</v>
      </c>
      <c r="AL379" s="279"/>
      <c r="AM379" s="279"/>
      <c r="AN379" s="279">
        <f t="shared" ref="AN379:AN382" si="1957">IF(AM379,AM379/AL379*100,0)</f>
        <v>0</v>
      </c>
      <c r="AO379" s="279"/>
      <c r="AP379" s="279"/>
      <c r="AQ379" s="279">
        <f t="shared" ref="AQ379:AQ382" si="1958">IF(AP379,AP379/AO379*100,0)</f>
        <v>0</v>
      </c>
      <c r="AR379" s="361"/>
    </row>
    <row r="380" spans="1:44" ht="40.15" customHeight="1">
      <c r="A380" s="358"/>
      <c r="B380" s="359"/>
      <c r="C380" s="360"/>
      <c r="D380" s="173" t="s">
        <v>2</v>
      </c>
      <c r="E380" s="279">
        <f t="shared" si="1944"/>
        <v>0</v>
      </c>
      <c r="F380" s="279">
        <f t="shared" si="1945"/>
        <v>0</v>
      </c>
      <c r="G380" s="279">
        <f t="shared" si="1946"/>
        <v>0</v>
      </c>
      <c r="H380" s="279"/>
      <c r="I380" s="279"/>
      <c r="J380" s="279">
        <f t="shared" si="1947"/>
        <v>0</v>
      </c>
      <c r="K380" s="279"/>
      <c r="L380" s="279"/>
      <c r="M380" s="279">
        <f t="shared" si="1948"/>
        <v>0</v>
      </c>
      <c r="N380" s="279"/>
      <c r="O380" s="279"/>
      <c r="P380" s="279">
        <f t="shared" si="1949"/>
        <v>0</v>
      </c>
      <c r="Q380" s="279"/>
      <c r="R380" s="279"/>
      <c r="S380" s="279">
        <f t="shared" si="1950"/>
        <v>0</v>
      </c>
      <c r="T380" s="279"/>
      <c r="U380" s="279"/>
      <c r="V380" s="279">
        <f t="shared" si="1951"/>
        <v>0</v>
      </c>
      <c r="W380" s="279"/>
      <c r="X380" s="279"/>
      <c r="Y380" s="279">
        <f t="shared" si="1952"/>
        <v>0</v>
      </c>
      <c r="Z380" s="279"/>
      <c r="AA380" s="279"/>
      <c r="AB380" s="279">
        <f t="shared" si="1953"/>
        <v>0</v>
      </c>
      <c r="AC380" s="279"/>
      <c r="AD380" s="279"/>
      <c r="AE380" s="279">
        <f t="shared" si="1954"/>
        <v>0</v>
      </c>
      <c r="AF380" s="279"/>
      <c r="AG380" s="279"/>
      <c r="AH380" s="279">
        <f t="shared" si="1955"/>
        <v>0</v>
      </c>
      <c r="AI380" s="279"/>
      <c r="AJ380" s="279"/>
      <c r="AK380" s="279">
        <f t="shared" si="1956"/>
        <v>0</v>
      </c>
      <c r="AL380" s="279"/>
      <c r="AM380" s="279"/>
      <c r="AN380" s="279">
        <f t="shared" si="1957"/>
        <v>0</v>
      </c>
      <c r="AO380" s="279"/>
      <c r="AP380" s="279"/>
      <c r="AQ380" s="279">
        <f t="shared" si="1958"/>
        <v>0</v>
      </c>
      <c r="AR380" s="361"/>
    </row>
    <row r="381" spans="1:44" ht="40.15" customHeight="1">
      <c r="A381" s="358"/>
      <c r="B381" s="359"/>
      <c r="C381" s="360"/>
      <c r="D381" s="302" t="s">
        <v>43</v>
      </c>
      <c r="E381" s="279">
        <f t="shared" si="1944"/>
        <v>7334.4769999999999</v>
      </c>
      <c r="F381" s="318">
        <f t="shared" si="1945"/>
        <v>6577.7700799999993</v>
      </c>
      <c r="G381" s="279">
        <f t="shared" si="1946"/>
        <v>89.682878274756334</v>
      </c>
      <c r="H381" s="279"/>
      <c r="I381" s="279"/>
      <c r="J381" s="279">
        <f t="shared" si="1947"/>
        <v>0</v>
      </c>
      <c r="K381" s="279"/>
      <c r="L381" s="279"/>
      <c r="M381" s="279">
        <f t="shared" si="1948"/>
        <v>0</v>
      </c>
      <c r="N381" s="279"/>
      <c r="O381" s="279"/>
      <c r="P381" s="279">
        <f t="shared" si="1949"/>
        <v>0</v>
      </c>
      <c r="Q381" s="279"/>
      <c r="R381" s="279"/>
      <c r="S381" s="279">
        <f t="shared" si="1950"/>
        <v>0</v>
      </c>
      <c r="T381" s="279"/>
      <c r="U381" s="279"/>
      <c r="V381" s="279">
        <f t="shared" si="1951"/>
        <v>0</v>
      </c>
      <c r="W381" s="279"/>
      <c r="X381" s="279"/>
      <c r="Y381" s="279">
        <f t="shared" si="1952"/>
        <v>0</v>
      </c>
      <c r="Z381" s="279">
        <v>2401.9158699999998</v>
      </c>
      <c r="AA381" s="279">
        <v>2401.9158699999998</v>
      </c>
      <c r="AB381" s="279">
        <f t="shared" si="1953"/>
        <v>100</v>
      </c>
      <c r="AC381" s="279">
        <v>2249.1999999999998</v>
      </c>
      <c r="AD381" s="279">
        <v>2249.1999999999998</v>
      </c>
      <c r="AE381" s="279">
        <f t="shared" si="1954"/>
        <v>100</v>
      </c>
      <c r="AF381" s="279">
        <f>1139.58116+787.07305</f>
        <v>1926.6542099999999</v>
      </c>
      <c r="AG381" s="279">
        <f>1139.58116+787.07305</f>
        <v>1926.6542099999999</v>
      </c>
      <c r="AH381" s="279">
        <f t="shared" si="1955"/>
        <v>100</v>
      </c>
      <c r="AI381" s="279"/>
      <c r="AJ381" s="279"/>
      <c r="AK381" s="279">
        <f t="shared" si="1956"/>
        <v>0</v>
      </c>
      <c r="AL381" s="279"/>
      <c r="AM381" s="279"/>
      <c r="AN381" s="279">
        <f t="shared" si="1957"/>
        <v>0</v>
      </c>
      <c r="AO381" s="279">
        <f>7334.477-2401.91587-2249.2-1139.58116-787.07305</f>
        <v>756.70692000000031</v>
      </c>
      <c r="AP381" s="279"/>
      <c r="AQ381" s="279">
        <f t="shared" si="1958"/>
        <v>0</v>
      </c>
      <c r="AR381" s="361"/>
    </row>
    <row r="382" spans="1:44" ht="40.15" customHeight="1">
      <c r="A382" s="358"/>
      <c r="B382" s="359"/>
      <c r="C382" s="360"/>
      <c r="D382" s="257" t="s">
        <v>263</v>
      </c>
      <c r="E382" s="279">
        <f t="shared" si="1944"/>
        <v>0</v>
      </c>
      <c r="F382" s="279">
        <f t="shared" si="1945"/>
        <v>0</v>
      </c>
      <c r="G382" s="279">
        <f t="shared" si="1946"/>
        <v>0</v>
      </c>
      <c r="H382" s="279"/>
      <c r="I382" s="279"/>
      <c r="J382" s="279">
        <f t="shared" si="1947"/>
        <v>0</v>
      </c>
      <c r="K382" s="279"/>
      <c r="L382" s="279"/>
      <c r="M382" s="279">
        <f t="shared" si="1948"/>
        <v>0</v>
      </c>
      <c r="N382" s="279"/>
      <c r="O382" s="279"/>
      <c r="P382" s="279">
        <f t="shared" si="1949"/>
        <v>0</v>
      </c>
      <c r="Q382" s="279"/>
      <c r="R382" s="279"/>
      <c r="S382" s="279">
        <f t="shared" si="1950"/>
        <v>0</v>
      </c>
      <c r="T382" s="279"/>
      <c r="U382" s="279"/>
      <c r="V382" s="279">
        <f t="shared" si="1951"/>
        <v>0</v>
      </c>
      <c r="W382" s="279"/>
      <c r="X382" s="279"/>
      <c r="Y382" s="279">
        <f t="shared" si="1952"/>
        <v>0</v>
      </c>
      <c r="Z382" s="279"/>
      <c r="AA382" s="279"/>
      <c r="AB382" s="279">
        <f t="shared" si="1953"/>
        <v>0</v>
      </c>
      <c r="AC382" s="279"/>
      <c r="AD382" s="279"/>
      <c r="AE382" s="279">
        <f t="shared" si="1954"/>
        <v>0</v>
      </c>
      <c r="AF382" s="279"/>
      <c r="AG382" s="279"/>
      <c r="AH382" s="279">
        <f t="shared" si="1955"/>
        <v>0</v>
      </c>
      <c r="AI382" s="279"/>
      <c r="AJ382" s="279"/>
      <c r="AK382" s="279">
        <f t="shared" si="1956"/>
        <v>0</v>
      </c>
      <c r="AL382" s="279"/>
      <c r="AM382" s="279"/>
      <c r="AN382" s="279">
        <f t="shared" si="1957"/>
        <v>0</v>
      </c>
      <c r="AO382" s="279"/>
      <c r="AP382" s="279"/>
      <c r="AQ382" s="279">
        <f t="shared" si="1958"/>
        <v>0</v>
      </c>
      <c r="AR382" s="361"/>
    </row>
    <row r="383" spans="1:44" ht="40.15" customHeight="1">
      <c r="A383" s="358" t="s">
        <v>402</v>
      </c>
      <c r="B383" s="359" t="s">
        <v>425</v>
      </c>
      <c r="C383" s="360" t="s">
        <v>473</v>
      </c>
      <c r="D383" s="205" t="s">
        <v>41</v>
      </c>
      <c r="E383" s="207">
        <f>H383+K383+N383+Q383+T383+W383+Z383+AC383+AF383+AI383+AL383+AO383</f>
        <v>5654.1760000000004</v>
      </c>
      <c r="F383" s="207">
        <f>I383+L383+O383+R383+U383+X383+AA383+AD383+AG383+AJ383+AM383+AP383</f>
        <v>4718.8532599999999</v>
      </c>
      <c r="G383" s="207">
        <f>IF(F383,F383/E383*100,0)</f>
        <v>83.45784177924422</v>
      </c>
      <c r="H383" s="207">
        <f>SUM(H384:H387)</f>
        <v>0</v>
      </c>
      <c r="I383" s="207">
        <f>SUM(I384:I387)</f>
        <v>0</v>
      </c>
      <c r="J383" s="207">
        <f>IF(I383,I383/H383*100,0)</f>
        <v>0</v>
      </c>
      <c r="K383" s="207">
        <f t="shared" ref="K383:L383" si="1959">SUM(K384:K387)</f>
        <v>0</v>
      </c>
      <c r="L383" s="207">
        <f t="shared" si="1959"/>
        <v>0</v>
      </c>
      <c r="M383" s="207">
        <f>IF(L383,L383/K383*100,0)</f>
        <v>0</v>
      </c>
      <c r="N383" s="207">
        <f t="shared" ref="N383:O383" si="1960">SUM(N384:N387)</f>
        <v>0</v>
      </c>
      <c r="O383" s="207">
        <f t="shared" si="1960"/>
        <v>0</v>
      </c>
      <c r="P383" s="207">
        <f>IF(O383,O383/N383*100,0)</f>
        <v>0</v>
      </c>
      <c r="Q383" s="207">
        <f t="shared" ref="Q383:R383" si="1961">SUM(Q384:Q387)</f>
        <v>0</v>
      </c>
      <c r="R383" s="207">
        <f t="shared" si="1961"/>
        <v>0</v>
      </c>
      <c r="S383" s="207">
        <f>IF(R383,R383/Q383*100,0)</f>
        <v>0</v>
      </c>
      <c r="T383" s="207">
        <f t="shared" ref="T383:U383" si="1962">SUM(T384:T387)</f>
        <v>0</v>
      </c>
      <c r="U383" s="207">
        <f t="shared" si="1962"/>
        <v>0</v>
      </c>
      <c r="V383" s="207">
        <f>IF(U383,U383/T383*100,0)</f>
        <v>0</v>
      </c>
      <c r="W383" s="207">
        <f t="shared" ref="W383:X383" si="1963">SUM(W384:W387)</f>
        <v>0</v>
      </c>
      <c r="X383" s="207">
        <f t="shared" si="1963"/>
        <v>0</v>
      </c>
      <c r="Y383" s="207">
        <f>IF(X383,X383/W383*100,0)</f>
        <v>0</v>
      </c>
      <c r="Z383" s="207">
        <f t="shared" ref="Z383:AA383" si="1964">SUM(Z384:Z387)</f>
        <v>2708.9386500000001</v>
      </c>
      <c r="AA383" s="207">
        <f t="shared" si="1964"/>
        <v>2708.9386500000001</v>
      </c>
      <c r="AB383" s="207">
        <f>IF(AA383,AA383/Z383*100,0)</f>
        <v>100</v>
      </c>
      <c r="AC383" s="207">
        <f t="shared" ref="AC383:AD383" si="1965">SUM(AC384:AC387)</f>
        <v>463.4</v>
      </c>
      <c r="AD383" s="207">
        <f t="shared" si="1965"/>
        <v>463.4</v>
      </c>
      <c r="AE383" s="207">
        <f>IF(AD383,AD383/AC383*100,0)</f>
        <v>100</v>
      </c>
      <c r="AF383" s="207">
        <f t="shared" ref="AF383:AG383" si="1966">SUM(AF384:AF387)</f>
        <v>1546.5146099999999</v>
      </c>
      <c r="AG383" s="207">
        <f t="shared" si="1966"/>
        <v>1546.5146099999999</v>
      </c>
      <c r="AH383" s="207">
        <f>IF(AG383,AG383/AF383*100,0)</f>
        <v>100</v>
      </c>
      <c r="AI383" s="207">
        <f t="shared" ref="AI383:AJ383" si="1967">SUM(AI384:AI387)</f>
        <v>0</v>
      </c>
      <c r="AJ383" s="207">
        <f t="shared" si="1967"/>
        <v>0</v>
      </c>
      <c r="AK383" s="207">
        <f>IF(AJ383,AJ383/AI383*100,0)</f>
        <v>0</v>
      </c>
      <c r="AL383" s="207">
        <f t="shared" ref="AL383:AM383" si="1968">SUM(AL384:AL387)</f>
        <v>0</v>
      </c>
      <c r="AM383" s="207">
        <f t="shared" si="1968"/>
        <v>0</v>
      </c>
      <c r="AN383" s="207">
        <f>IF(AM383,AM383/AL383*100,0)</f>
        <v>0</v>
      </c>
      <c r="AO383" s="207">
        <f t="shared" ref="AO383:AP383" si="1969">SUM(AO384:AO387)</f>
        <v>935.32274000000029</v>
      </c>
      <c r="AP383" s="207">
        <f t="shared" si="1969"/>
        <v>0</v>
      </c>
      <c r="AQ383" s="207">
        <f>IF(AP383,AP383/AO383*100,0)</f>
        <v>0</v>
      </c>
      <c r="AR383" s="361"/>
    </row>
    <row r="384" spans="1:44" ht="40.15" customHeight="1">
      <c r="A384" s="358"/>
      <c r="B384" s="359"/>
      <c r="C384" s="360"/>
      <c r="D384" s="173" t="s">
        <v>37</v>
      </c>
      <c r="E384" s="279">
        <f t="shared" ref="E384:E387" si="1970">H384+K384+N384+Q384+T384+W384+Z384+AC384+AF384+AI384+AL384+AO384</f>
        <v>0</v>
      </c>
      <c r="F384" s="279">
        <f t="shared" ref="F384:F387" si="1971">I384+L384+O384+R384+U384+X384+AA384+AD384+AG384+AJ384+AM384+AP384</f>
        <v>0</v>
      </c>
      <c r="G384" s="279">
        <f t="shared" ref="G384:G387" si="1972">IF(F384,F384/E384*100,0)</f>
        <v>0</v>
      </c>
      <c r="H384" s="279"/>
      <c r="I384" s="279"/>
      <c r="J384" s="279">
        <f t="shared" ref="J384:J387" si="1973">IF(I384,I384/H384*100,0)</f>
        <v>0</v>
      </c>
      <c r="K384" s="279"/>
      <c r="L384" s="279"/>
      <c r="M384" s="279">
        <f t="shared" ref="M384:M387" si="1974">IF(L384,L384/K384*100,0)</f>
        <v>0</v>
      </c>
      <c r="N384" s="279"/>
      <c r="O384" s="279"/>
      <c r="P384" s="279">
        <f t="shared" ref="P384:P387" si="1975">IF(O384,O384/N384*100,0)</f>
        <v>0</v>
      </c>
      <c r="Q384" s="279"/>
      <c r="R384" s="279"/>
      <c r="S384" s="279">
        <f t="shared" ref="S384:S387" si="1976">IF(R384,R384/Q384*100,0)</f>
        <v>0</v>
      </c>
      <c r="T384" s="279"/>
      <c r="U384" s="279"/>
      <c r="V384" s="279">
        <f t="shared" ref="V384:V387" si="1977">IF(U384,U384/T384*100,0)</f>
        <v>0</v>
      </c>
      <c r="W384" s="279"/>
      <c r="X384" s="279"/>
      <c r="Y384" s="279">
        <f t="shared" ref="Y384:Y387" si="1978">IF(X384,X384/W384*100,0)</f>
        <v>0</v>
      </c>
      <c r="Z384" s="279"/>
      <c r="AA384" s="279"/>
      <c r="AB384" s="279">
        <f t="shared" ref="AB384:AB387" si="1979">IF(AA384,AA384/Z384*100,0)</f>
        <v>0</v>
      </c>
      <c r="AC384" s="279"/>
      <c r="AD384" s="279"/>
      <c r="AE384" s="279">
        <f t="shared" ref="AE384:AE387" si="1980">IF(AD384,AD384/AC384*100,0)</f>
        <v>0</v>
      </c>
      <c r="AF384" s="279"/>
      <c r="AG384" s="279"/>
      <c r="AH384" s="279">
        <f t="shared" ref="AH384:AH387" si="1981">IF(AG384,AG384/AF384*100,0)</f>
        <v>0</v>
      </c>
      <c r="AI384" s="279"/>
      <c r="AJ384" s="279"/>
      <c r="AK384" s="279">
        <f t="shared" ref="AK384:AK387" si="1982">IF(AJ384,AJ384/AI384*100,0)</f>
        <v>0</v>
      </c>
      <c r="AL384" s="279"/>
      <c r="AM384" s="279"/>
      <c r="AN384" s="279">
        <f t="shared" ref="AN384:AN387" si="1983">IF(AM384,AM384/AL384*100,0)</f>
        <v>0</v>
      </c>
      <c r="AO384" s="279"/>
      <c r="AP384" s="279"/>
      <c r="AQ384" s="279">
        <f t="shared" ref="AQ384:AQ387" si="1984">IF(AP384,AP384/AO384*100,0)</f>
        <v>0</v>
      </c>
      <c r="AR384" s="361"/>
    </row>
    <row r="385" spans="1:44" ht="40.15" customHeight="1">
      <c r="A385" s="358"/>
      <c r="B385" s="359"/>
      <c r="C385" s="360"/>
      <c r="D385" s="173" t="s">
        <v>2</v>
      </c>
      <c r="E385" s="279">
        <f t="shared" si="1970"/>
        <v>0</v>
      </c>
      <c r="F385" s="279">
        <f t="shared" si="1971"/>
        <v>0</v>
      </c>
      <c r="G385" s="279">
        <f t="shared" si="1972"/>
        <v>0</v>
      </c>
      <c r="H385" s="279"/>
      <c r="I385" s="279"/>
      <c r="J385" s="279">
        <f t="shared" si="1973"/>
        <v>0</v>
      </c>
      <c r="K385" s="279"/>
      <c r="L385" s="279"/>
      <c r="M385" s="279">
        <f t="shared" si="1974"/>
        <v>0</v>
      </c>
      <c r="N385" s="279"/>
      <c r="O385" s="279"/>
      <c r="P385" s="279">
        <f t="shared" si="1975"/>
        <v>0</v>
      </c>
      <c r="Q385" s="279"/>
      <c r="R385" s="279"/>
      <c r="S385" s="279">
        <f t="shared" si="1976"/>
        <v>0</v>
      </c>
      <c r="T385" s="279"/>
      <c r="U385" s="279"/>
      <c r="V385" s="279">
        <f t="shared" si="1977"/>
        <v>0</v>
      </c>
      <c r="W385" s="279"/>
      <c r="X385" s="279"/>
      <c r="Y385" s="279">
        <f t="shared" si="1978"/>
        <v>0</v>
      </c>
      <c r="Z385" s="279"/>
      <c r="AA385" s="279"/>
      <c r="AB385" s="279">
        <f t="shared" si="1979"/>
        <v>0</v>
      </c>
      <c r="AC385" s="279"/>
      <c r="AD385" s="279"/>
      <c r="AE385" s="279">
        <f t="shared" si="1980"/>
        <v>0</v>
      </c>
      <c r="AF385" s="279"/>
      <c r="AG385" s="279"/>
      <c r="AH385" s="279">
        <f t="shared" si="1981"/>
        <v>0</v>
      </c>
      <c r="AI385" s="279"/>
      <c r="AJ385" s="279"/>
      <c r="AK385" s="279">
        <f t="shared" si="1982"/>
        <v>0</v>
      </c>
      <c r="AL385" s="279"/>
      <c r="AM385" s="279"/>
      <c r="AN385" s="279">
        <f t="shared" si="1983"/>
        <v>0</v>
      </c>
      <c r="AO385" s="279"/>
      <c r="AP385" s="279"/>
      <c r="AQ385" s="279">
        <f t="shared" si="1984"/>
        <v>0</v>
      </c>
      <c r="AR385" s="361"/>
    </row>
    <row r="386" spans="1:44" ht="40.15" customHeight="1">
      <c r="A386" s="358"/>
      <c r="B386" s="359"/>
      <c r="C386" s="360"/>
      <c r="D386" s="302" t="s">
        <v>43</v>
      </c>
      <c r="E386" s="279">
        <f t="shared" si="1970"/>
        <v>5654.1760000000004</v>
      </c>
      <c r="F386" s="318">
        <f t="shared" si="1971"/>
        <v>4718.8532599999999</v>
      </c>
      <c r="G386" s="279">
        <f t="shared" si="1972"/>
        <v>83.45784177924422</v>
      </c>
      <c r="H386" s="279"/>
      <c r="I386" s="279"/>
      <c r="J386" s="279">
        <f t="shared" si="1973"/>
        <v>0</v>
      </c>
      <c r="K386" s="279"/>
      <c r="L386" s="279"/>
      <c r="M386" s="279">
        <f t="shared" si="1974"/>
        <v>0</v>
      </c>
      <c r="N386" s="279"/>
      <c r="O386" s="279"/>
      <c r="P386" s="279">
        <f t="shared" si="1975"/>
        <v>0</v>
      </c>
      <c r="Q386" s="279"/>
      <c r="R386" s="279"/>
      <c r="S386" s="279">
        <f t="shared" si="1976"/>
        <v>0</v>
      </c>
      <c r="T386" s="279"/>
      <c r="U386" s="279"/>
      <c r="V386" s="279">
        <f t="shared" si="1977"/>
        <v>0</v>
      </c>
      <c r="W386" s="279"/>
      <c r="X386" s="279"/>
      <c r="Y386" s="279">
        <f t="shared" si="1978"/>
        <v>0</v>
      </c>
      <c r="Z386" s="279">
        <v>2708.9386500000001</v>
      </c>
      <c r="AA386" s="279">
        <v>2708.9386500000001</v>
      </c>
      <c r="AB386" s="279">
        <f t="shared" si="1979"/>
        <v>100</v>
      </c>
      <c r="AC386" s="279">
        <v>463.4</v>
      </c>
      <c r="AD386" s="279">
        <v>463.4</v>
      </c>
      <c r="AE386" s="279">
        <f t="shared" si="1980"/>
        <v>100</v>
      </c>
      <c r="AF386" s="279">
        <v>1546.5146099999999</v>
      </c>
      <c r="AG386" s="279">
        <v>1546.5146099999999</v>
      </c>
      <c r="AH386" s="279">
        <f t="shared" si="1981"/>
        <v>100</v>
      </c>
      <c r="AI386" s="279"/>
      <c r="AJ386" s="279"/>
      <c r="AK386" s="279">
        <f t="shared" si="1982"/>
        <v>0</v>
      </c>
      <c r="AL386" s="279"/>
      <c r="AM386" s="279"/>
      <c r="AN386" s="279">
        <f t="shared" si="1983"/>
        <v>0</v>
      </c>
      <c r="AO386" s="279">
        <f>5654.176-2708.93865-463.4-1546.51461</f>
        <v>935.32274000000029</v>
      </c>
      <c r="AP386" s="279"/>
      <c r="AQ386" s="279">
        <f t="shared" si="1984"/>
        <v>0</v>
      </c>
      <c r="AR386" s="361"/>
    </row>
    <row r="387" spans="1:44" ht="40.15" customHeight="1">
      <c r="A387" s="358"/>
      <c r="B387" s="359"/>
      <c r="C387" s="360"/>
      <c r="D387" s="257" t="s">
        <v>263</v>
      </c>
      <c r="E387" s="279">
        <f t="shared" si="1970"/>
        <v>0</v>
      </c>
      <c r="F387" s="279">
        <f t="shared" si="1971"/>
        <v>0</v>
      </c>
      <c r="G387" s="279">
        <f t="shared" si="1972"/>
        <v>0</v>
      </c>
      <c r="H387" s="279"/>
      <c r="I387" s="279"/>
      <c r="J387" s="279">
        <f t="shared" si="1973"/>
        <v>0</v>
      </c>
      <c r="K387" s="279"/>
      <c r="L387" s="279"/>
      <c r="M387" s="279">
        <f t="shared" si="1974"/>
        <v>0</v>
      </c>
      <c r="N387" s="279"/>
      <c r="O387" s="279"/>
      <c r="P387" s="279">
        <f t="shared" si="1975"/>
        <v>0</v>
      </c>
      <c r="Q387" s="279"/>
      <c r="R387" s="279"/>
      <c r="S387" s="279">
        <f t="shared" si="1976"/>
        <v>0</v>
      </c>
      <c r="T387" s="279"/>
      <c r="U387" s="279"/>
      <c r="V387" s="279">
        <f t="shared" si="1977"/>
        <v>0</v>
      </c>
      <c r="W387" s="279"/>
      <c r="X387" s="279"/>
      <c r="Y387" s="279">
        <f t="shared" si="1978"/>
        <v>0</v>
      </c>
      <c r="Z387" s="279"/>
      <c r="AA387" s="279"/>
      <c r="AB387" s="279">
        <f t="shared" si="1979"/>
        <v>0</v>
      </c>
      <c r="AC387" s="279"/>
      <c r="AD387" s="279"/>
      <c r="AE387" s="279">
        <f t="shared" si="1980"/>
        <v>0</v>
      </c>
      <c r="AF387" s="279"/>
      <c r="AG387" s="279"/>
      <c r="AH387" s="279">
        <f t="shared" si="1981"/>
        <v>0</v>
      </c>
      <c r="AI387" s="279"/>
      <c r="AJ387" s="279"/>
      <c r="AK387" s="279">
        <f t="shared" si="1982"/>
        <v>0</v>
      </c>
      <c r="AL387" s="279"/>
      <c r="AM387" s="279"/>
      <c r="AN387" s="279">
        <f t="shared" si="1983"/>
        <v>0</v>
      </c>
      <c r="AO387" s="279"/>
      <c r="AP387" s="279"/>
      <c r="AQ387" s="279">
        <f t="shared" si="1984"/>
        <v>0</v>
      </c>
      <c r="AR387" s="361"/>
    </row>
    <row r="388" spans="1:44" ht="40.15" customHeight="1">
      <c r="A388" s="358" t="s">
        <v>403</v>
      </c>
      <c r="B388" s="359" t="s">
        <v>426</v>
      </c>
      <c r="C388" s="360" t="s">
        <v>473</v>
      </c>
      <c r="D388" s="205" t="s">
        <v>41</v>
      </c>
      <c r="E388" s="207">
        <f>H388+K388+N388+Q388+T388+W388+Z388+AC388+AF388+AI388+AL388+AO388</f>
        <v>1704.1454999999999</v>
      </c>
      <c r="F388" s="207">
        <f>I388+L388+O388+R388+U388+X388+AA388+AD388+AG388+AJ388+AM388+AP388</f>
        <v>1373.836</v>
      </c>
      <c r="G388" s="207">
        <f>IF(F388,F388/E388*100,0)</f>
        <v>80.617294708697116</v>
      </c>
      <c r="H388" s="207">
        <f>SUM(H389:H392)</f>
        <v>0</v>
      </c>
      <c r="I388" s="207">
        <f>SUM(I389:I392)</f>
        <v>0</v>
      </c>
      <c r="J388" s="207">
        <f>IF(I388,I388/H388*100,0)</f>
        <v>0</v>
      </c>
      <c r="K388" s="207">
        <f t="shared" ref="K388:L388" si="1985">SUM(K389:K392)</f>
        <v>0</v>
      </c>
      <c r="L388" s="207">
        <f t="shared" si="1985"/>
        <v>0</v>
      </c>
      <c r="M388" s="207">
        <f>IF(L388,L388/K388*100,0)</f>
        <v>0</v>
      </c>
      <c r="N388" s="207">
        <f t="shared" ref="N388:O388" si="1986">SUM(N389:N392)</f>
        <v>0</v>
      </c>
      <c r="O388" s="207">
        <f t="shared" si="1986"/>
        <v>0</v>
      </c>
      <c r="P388" s="207">
        <f>IF(O388,O388/N388*100,0)</f>
        <v>0</v>
      </c>
      <c r="Q388" s="207">
        <f t="shared" ref="Q388:R388" si="1987">SUM(Q389:Q392)</f>
        <v>0</v>
      </c>
      <c r="R388" s="207">
        <f t="shared" si="1987"/>
        <v>0</v>
      </c>
      <c r="S388" s="207">
        <f>IF(R388,R388/Q388*100,0)</f>
        <v>0</v>
      </c>
      <c r="T388" s="207">
        <f t="shared" ref="T388:U388" si="1988">SUM(T389:T392)</f>
        <v>0</v>
      </c>
      <c r="U388" s="207">
        <f t="shared" si="1988"/>
        <v>0</v>
      </c>
      <c r="V388" s="207">
        <f>IF(U388,U388/T388*100,0)</f>
        <v>0</v>
      </c>
      <c r="W388" s="207">
        <f t="shared" ref="W388:X388" si="1989">SUM(W389:W392)</f>
        <v>157.76365000000001</v>
      </c>
      <c r="X388" s="207">
        <f t="shared" si="1989"/>
        <v>157.76365000000001</v>
      </c>
      <c r="Y388" s="207">
        <f>IF(X388,X388/W388*100,0)</f>
        <v>100</v>
      </c>
      <c r="Z388" s="207">
        <f t="shared" ref="Z388:AA388" si="1990">SUM(Z389:Z392)</f>
        <v>32.104570000000002</v>
      </c>
      <c r="AA388" s="207">
        <f t="shared" si="1990"/>
        <v>32.104570000000002</v>
      </c>
      <c r="AB388" s="207">
        <f>IF(AA388,AA388/Z388*100,0)</f>
        <v>100</v>
      </c>
      <c r="AC388" s="207">
        <f t="shared" ref="AC388:AD388" si="1991">SUM(AC389:AC392)</f>
        <v>0</v>
      </c>
      <c r="AD388" s="207">
        <f t="shared" si="1991"/>
        <v>0</v>
      </c>
      <c r="AE388" s="207">
        <f>IF(AD388,AD388/AC388*100,0)</f>
        <v>0</v>
      </c>
      <c r="AF388" s="207">
        <f t="shared" ref="AF388:AG388" si="1992">SUM(AF389:AF392)</f>
        <v>1183.9677799999999</v>
      </c>
      <c r="AG388" s="207">
        <f t="shared" si="1992"/>
        <v>1183.9677799999999</v>
      </c>
      <c r="AH388" s="207">
        <f>IF(AG388,AG388/AF388*100,0)</f>
        <v>100</v>
      </c>
      <c r="AI388" s="207">
        <f t="shared" ref="AI388:AJ388" si="1993">SUM(AI389:AI392)</f>
        <v>0</v>
      </c>
      <c r="AJ388" s="207">
        <f t="shared" si="1993"/>
        <v>0</v>
      </c>
      <c r="AK388" s="207">
        <f>IF(AJ388,AJ388/AI388*100,0)</f>
        <v>0</v>
      </c>
      <c r="AL388" s="207">
        <f t="shared" ref="AL388:AM388" si="1994">SUM(AL389:AL392)</f>
        <v>330.30949999999984</v>
      </c>
      <c r="AM388" s="207">
        <f t="shared" si="1994"/>
        <v>0</v>
      </c>
      <c r="AN388" s="207">
        <f>IF(AM388,AM388/AL388*100,0)</f>
        <v>0</v>
      </c>
      <c r="AO388" s="207">
        <f t="shared" ref="AO388:AP388" si="1995">SUM(AO389:AO392)</f>
        <v>0</v>
      </c>
      <c r="AP388" s="207">
        <f t="shared" si="1995"/>
        <v>0</v>
      </c>
      <c r="AQ388" s="207">
        <f>IF(AP388,AP388/AO388*100,0)</f>
        <v>0</v>
      </c>
      <c r="AR388" s="361"/>
    </row>
    <row r="389" spans="1:44" ht="40.15" customHeight="1">
      <c r="A389" s="358"/>
      <c r="B389" s="359"/>
      <c r="C389" s="360"/>
      <c r="D389" s="173" t="s">
        <v>37</v>
      </c>
      <c r="E389" s="279">
        <f t="shared" ref="E389:E392" si="1996">H389+K389+N389+Q389+T389+W389+Z389+AC389+AF389+AI389+AL389+AO389</f>
        <v>0</v>
      </c>
      <c r="F389" s="279">
        <f t="shared" ref="F389:F392" si="1997">I389+L389+O389+R389+U389+X389+AA389+AD389+AG389+AJ389+AM389+AP389</f>
        <v>0</v>
      </c>
      <c r="G389" s="279">
        <f t="shared" ref="G389:G392" si="1998">IF(F389,F389/E389*100,0)</f>
        <v>0</v>
      </c>
      <c r="H389" s="279"/>
      <c r="I389" s="279"/>
      <c r="J389" s="279">
        <f t="shared" ref="J389:J392" si="1999">IF(I389,I389/H389*100,0)</f>
        <v>0</v>
      </c>
      <c r="K389" s="279"/>
      <c r="L389" s="279"/>
      <c r="M389" s="279">
        <f t="shared" ref="M389:M392" si="2000">IF(L389,L389/K389*100,0)</f>
        <v>0</v>
      </c>
      <c r="N389" s="279"/>
      <c r="O389" s="279"/>
      <c r="P389" s="279">
        <f t="shared" ref="P389:P392" si="2001">IF(O389,O389/N389*100,0)</f>
        <v>0</v>
      </c>
      <c r="Q389" s="279"/>
      <c r="R389" s="279"/>
      <c r="S389" s="279">
        <f t="shared" ref="S389:S392" si="2002">IF(R389,R389/Q389*100,0)</f>
        <v>0</v>
      </c>
      <c r="T389" s="279"/>
      <c r="U389" s="279"/>
      <c r="V389" s="279">
        <f t="shared" ref="V389:V392" si="2003">IF(U389,U389/T389*100,0)</f>
        <v>0</v>
      </c>
      <c r="W389" s="279"/>
      <c r="X389" s="279"/>
      <c r="Y389" s="279">
        <f t="shared" ref="Y389:Y392" si="2004">IF(X389,X389/W389*100,0)</f>
        <v>0</v>
      </c>
      <c r="Z389" s="279"/>
      <c r="AA389" s="279"/>
      <c r="AB389" s="279">
        <f t="shared" ref="AB389:AB392" si="2005">IF(AA389,AA389/Z389*100,0)</f>
        <v>0</v>
      </c>
      <c r="AC389" s="279"/>
      <c r="AD389" s="279"/>
      <c r="AE389" s="279">
        <f t="shared" ref="AE389:AE392" si="2006">IF(AD389,AD389/AC389*100,0)</f>
        <v>0</v>
      </c>
      <c r="AF389" s="279"/>
      <c r="AG389" s="279"/>
      <c r="AH389" s="279">
        <f t="shared" ref="AH389:AH392" si="2007">IF(AG389,AG389/AF389*100,0)</f>
        <v>0</v>
      </c>
      <c r="AI389" s="279"/>
      <c r="AJ389" s="279"/>
      <c r="AK389" s="279">
        <f t="shared" ref="AK389:AK392" si="2008">IF(AJ389,AJ389/AI389*100,0)</f>
        <v>0</v>
      </c>
      <c r="AL389" s="279"/>
      <c r="AM389" s="279"/>
      <c r="AN389" s="279">
        <f t="shared" ref="AN389:AN392" si="2009">IF(AM389,AM389/AL389*100,0)</f>
        <v>0</v>
      </c>
      <c r="AO389" s="279"/>
      <c r="AP389" s="279"/>
      <c r="AQ389" s="279">
        <f t="shared" ref="AQ389:AQ392" si="2010">IF(AP389,AP389/AO389*100,0)</f>
        <v>0</v>
      </c>
      <c r="AR389" s="361"/>
    </row>
    <row r="390" spans="1:44" ht="40.15" customHeight="1">
      <c r="A390" s="358"/>
      <c r="B390" s="359"/>
      <c r="C390" s="360"/>
      <c r="D390" s="173" t="s">
        <v>2</v>
      </c>
      <c r="E390" s="279">
        <f t="shared" si="1996"/>
        <v>0</v>
      </c>
      <c r="F390" s="279">
        <f t="shared" si="1997"/>
        <v>0</v>
      </c>
      <c r="G390" s="279">
        <f t="shared" si="1998"/>
        <v>0</v>
      </c>
      <c r="H390" s="279"/>
      <c r="I390" s="279"/>
      <c r="J390" s="279">
        <f t="shared" si="1999"/>
        <v>0</v>
      </c>
      <c r="K390" s="279"/>
      <c r="L390" s="279"/>
      <c r="M390" s="279">
        <f t="shared" si="2000"/>
        <v>0</v>
      </c>
      <c r="N390" s="279"/>
      <c r="O390" s="279"/>
      <c r="P390" s="279">
        <f t="shared" si="2001"/>
        <v>0</v>
      </c>
      <c r="Q390" s="279"/>
      <c r="R390" s="279"/>
      <c r="S390" s="279">
        <f t="shared" si="2002"/>
        <v>0</v>
      </c>
      <c r="T390" s="279"/>
      <c r="U390" s="279"/>
      <c r="V390" s="279">
        <f t="shared" si="2003"/>
        <v>0</v>
      </c>
      <c r="W390" s="279"/>
      <c r="X390" s="279"/>
      <c r="Y390" s="279">
        <f t="shared" si="2004"/>
        <v>0</v>
      </c>
      <c r="Z390" s="279"/>
      <c r="AA390" s="279"/>
      <c r="AB390" s="279">
        <f t="shared" si="2005"/>
        <v>0</v>
      </c>
      <c r="AC390" s="279"/>
      <c r="AD390" s="279"/>
      <c r="AE390" s="279">
        <f t="shared" si="2006"/>
        <v>0</v>
      </c>
      <c r="AF390" s="279"/>
      <c r="AG390" s="279"/>
      <c r="AH390" s="279">
        <f t="shared" si="2007"/>
        <v>0</v>
      </c>
      <c r="AI390" s="279"/>
      <c r="AJ390" s="279"/>
      <c r="AK390" s="279">
        <f t="shared" si="2008"/>
        <v>0</v>
      </c>
      <c r="AL390" s="279"/>
      <c r="AM390" s="279"/>
      <c r="AN390" s="279">
        <f t="shared" si="2009"/>
        <v>0</v>
      </c>
      <c r="AO390" s="279"/>
      <c r="AP390" s="279"/>
      <c r="AQ390" s="279">
        <f t="shared" si="2010"/>
        <v>0</v>
      </c>
      <c r="AR390" s="361"/>
    </row>
    <row r="391" spans="1:44" ht="40.15" customHeight="1">
      <c r="A391" s="358"/>
      <c r="B391" s="359"/>
      <c r="C391" s="360"/>
      <c r="D391" s="302" t="s">
        <v>43</v>
      </c>
      <c r="E391" s="279">
        <f>H391+K391+N391+Q391+T391+W391+Z391+AC391+AF391+AI391+AL391+AO391</f>
        <v>1704.1454999999999</v>
      </c>
      <c r="F391" s="279">
        <f t="shared" si="1997"/>
        <v>1373.836</v>
      </c>
      <c r="G391" s="279">
        <f t="shared" si="1998"/>
        <v>80.617294708697116</v>
      </c>
      <c r="H391" s="279"/>
      <c r="I391" s="279"/>
      <c r="J391" s="279">
        <f t="shared" si="1999"/>
        <v>0</v>
      </c>
      <c r="K391" s="279"/>
      <c r="L391" s="279"/>
      <c r="M391" s="279">
        <f t="shared" si="2000"/>
        <v>0</v>
      </c>
      <c r="N391" s="279"/>
      <c r="O391" s="279"/>
      <c r="P391" s="279">
        <f t="shared" si="2001"/>
        <v>0</v>
      </c>
      <c r="Q391" s="279"/>
      <c r="R391" s="279"/>
      <c r="S391" s="279">
        <f t="shared" si="2002"/>
        <v>0</v>
      </c>
      <c r="T391" s="279"/>
      <c r="U391" s="279"/>
      <c r="V391" s="279">
        <f t="shared" si="2003"/>
        <v>0</v>
      </c>
      <c r="W391" s="279">
        <v>157.76365000000001</v>
      </c>
      <c r="X391" s="279">
        <v>157.76365000000001</v>
      </c>
      <c r="Y391" s="279">
        <f t="shared" si="2004"/>
        <v>100</v>
      </c>
      <c r="Z391" s="279">
        <v>32.104570000000002</v>
      </c>
      <c r="AA391" s="279">
        <v>32.104570000000002</v>
      </c>
      <c r="AB391" s="279">
        <f t="shared" si="2005"/>
        <v>100</v>
      </c>
      <c r="AC391" s="279"/>
      <c r="AD391" s="279"/>
      <c r="AE391" s="279">
        <f t="shared" si="2006"/>
        <v>0</v>
      </c>
      <c r="AF391" s="279">
        <v>1183.9677799999999</v>
      </c>
      <c r="AG391" s="279">
        <v>1183.9677799999999</v>
      </c>
      <c r="AH391" s="279">
        <f t="shared" si="2007"/>
        <v>100</v>
      </c>
      <c r="AI391" s="279"/>
      <c r="AJ391" s="279"/>
      <c r="AK391" s="279">
        <f t="shared" si="2008"/>
        <v>0</v>
      </c>
      <c r="AL391" s="279">
        <f>1893.495-189.3495-157.76365-32.10457-1183.96778</f>
        <v>330.30949999999984</v>
      </c>
      <c r="AM391" s="279"/>
      <c r="AN391" s="279">
        <f t="shared" si="2009"/>
        <v>0</v>
      </c>
      <c r="AO391" s="279"/>
      <c r="AP391" s="279"/>
      <c r="AQ391" s="279">
        <f t="shared" si="2010"/>
        <v>0</v>
      </c>
      <c r="AR391" s="361"/>
    </row>
    <row r="392" spans="1:44" ht="40.15" customHeight="1">
      <c r="A392" s="358"/>
      <c r="B392" s="359"/>
      <c r="C392" s="360"/>
      <c r="D392" s="257" t="s">
        <v>263</v>
      </c>
      <c r="E392" s="279">
        <f t="shared" si="1996"/>
        <v>0</v>
      </c>
      <c r="F392" s="279">
        <f t="shared" si="1997"/>
        <v>0</v>
      </c>
      <c r="G392" s="279">
        <f t="shared" si="1998"/>
        <v>0</v>
      </c>
      <c r="H392" s="279"/>
      <c r="I392" s="279"/>
      <c r="J392" s="279">
        <f t="shared" si="1999"/>
        <v>0</v>
      </c>
      <c r="K392" s="279"/>
      <c r="L392" s="279"/>
      <c r="M392" s="279">
        <f t="shared" si="2000"/>
        <v>0</v>
      </c>
      <c r="N392" s="279"/>
      <c r="O392" s="279"/>
      <c r="P392" s="279">
        <f t="shared" si="2001"/>
        <v>0</v>
      </c>
      <c r="Q392" s="279"/>
      <c r="R392" s="279"/>
      <c r="S392" s="279">
        <f t="shared" si="2002"/>
        <v>0</v>
      </c>
      <c r="T392" s="279"/>
      <c r="U392" s="279"/>
      <c r="V392" s="279">
        <f t="shared" si="2003"/>
        <v>0</v>
      </c>
      <c r="W392" s="279"/>
      <c r="X392" s="279"/>
      <c r="Y392" s="279">
        <f t="shared" si="2004"/>
        <v>0</v>
      </c>
      <c r="Z392" s="279"/>
      <c r="AA392" s="279"/>
      <c r="AB392" s="279">
        <f t="shared" si="2005"/>
        <v>0</v>
      </c>
      <c r="AC392" s="279"/>
      <c r="AD392" s="279"/>
      <c r="AE392" s="279">
        <f t="shared" si="2006"/>
        <v>0</v>
      </c>
      <c r="AF392" s="279"/>
      <c r="AG392" s="279"/>
      <c r="AH392" s="279">
        <f t="shared" si="2007"/>
        <v>0</v>
      </c>
      <c r="AI392" s="279"/>
      <c r="AJ392" s="279"/>
      <c r="AK392" s="279">
        <f t="shared" si="2008"/>
        <v>0</v>
      </c>
      <c r="AL392" s="279"/>
      <c r="AM392" s="279"/>
      <c r="AN392" s="279">
        <f t="shared" si="2009"/>
        <v>0</v>
      </c>
      <c r="AO392" s="279"/>
      <c r="AP392" s="279"/>
      <c r="AQ392" s="279">
        <f t="shared" si="2010"/>
        <v>0</v>
      </c>
      <c r="AR392" s="361"/>
    </row>
    <row r="393" spans="1:44" ht="40.15" customHeight="1">
      <c r="A393" s="358" t="s">
        <v>478</v>
      </c>
      <c r="B393" s="359" t="s">
        <v>427</v>
      </c>
      <c r="C393" s="360" t="s">
        <v>473</v>
      </c>
      <c r="D393" s="205" t="s">
        <v>41</v>
      </c>
      <c r="E393" s="207">
        <f>H393+K393+N393+Q393+T393+W393+Z393+AC393+AF393+AI393+AL393+AO393</f>
        <v>4440</v>
      </c>
      <c r="F393" s="207">
        <f>I393+L393+O393+R393+U393+X393+AA393+AD393+AG393+AJ393+AM393+AP393</f>
        <v>922.53819999999996</v>
      </c>
      <c r="G393" s="207">
        <f>IF(F393,F393/E393*100,0)</f>
        <v>20.777887387387388</v>
      </c>
      <c r="H393" s="207">
        <f>SUM(H394:H397)</f>
        <v>0</v>
      </c>
      <c r="I393" s="207">
        <f>SUM(I394:I397)</f>
        <v>0</v>
      </c>
      <c r="J393" s="207">
        <f>IF(I393,I393/H393*100,0)</f>
        <v>0</v>
      </c>
      <c r="K393" s="207">
        <f t="shared" ref="K393:L393" si="2011">SUM(K394:K397)</f>
        <v>0</v>
      </c>
      <c r="L393" s="207">
        <f t="shared" si="2011"/>
        <v>0</v>
      </c>
      <c r="M393" s="207">
        <f>IF(L393,L393/K393*100,0)</f>
        <v>0</v>
      </c>
      <c r="N393" s="207">
        <f t="shared" ref="N393:O393" si="2012">SUM(N394:N397)</f>
        <v>0</v>
      </c>
      <c r="O393" s="207">
        <f t="shared" si="2012"/>
        <v>0</v>
      </c>
      <c r="P393" s="207">
        <f>IF(O393,O393/N393*100,0)</f>
        <v>0</v>
      </c>
      <c r="Q393" s="207">
        <f t="shared" ref="Q393:R393" si="2013">SUM(Q394:Q397)</f>
        <v>0</v>
      </c>
      <c r="R393" s="207">
        <f t="shared" si="2013"/>
        <v>0</v>
      </c>
      <c r="S393" s="207">
        <f>IF(R393,R393/Q393*100,0)</f>
        <v>0</v>
      </c>
      <c r="T393" s="207">
        <f t="shared" ref="T393:U393" si="2014">SUM(T394:T397)</f>
        <v>0</v>
      </c>
      <c r="U393" s="207">
        <f t="shared" si="2014"/>
        <v>0</v>
      </c>
      <c r="V393" s="207">
        <f>IF(U393,U393/T393*100,0)</f>
        <v>0</v>
      </c>
      <c r="W393" s="207">
        <f t="shared" ref="W393:X393" si="2015">SUM(W394:W397)</f>
        <v>0</v>
      </c>
      <c r="X393" s="207">
        <f t="shared" si="2015"/>
        <v>0</v>
      </c>
      <c r="Y393" s="207">
        <f>IF(X393,X393/W393*100,0)</f>
        <v>0</v>
      </c>
      <c r="Z393" s="207">
        <f t="shared" ref="Z393:AA393" si="2016">SUM(Z394:Z397)</f>
        <v>922.53819999999996</v>
      </c>
      <c r="AA393" s="207">
        <f t="shared" si="2016"/>
        <v>922.53819999999996</v>
      </c>
      <c r="AB393" s="207">
        <f>IF(AA393,AA393/Z393*100,0)</f>
        <v>100</v>
      </c>
      <c r="AC393" s="207">
        <f t="shared" ref="AC393:AD393" si="2017">SUM(AC394:AC397)</f>
        <v>0</v>
      </c>
      <c r="AD393" s="207">
        <f t="shared" si="2017"/>
        <v>0</v>
      </c>
      <c r="AE393" s="207">
        <f>IF(AD393,AD393/AC393*100,0)</f>
        <v>0</v>
      </c>
      <c r="AF393" s="207">
        <f t="shared" ref="AF393:AG393" si="2018">SUM(AF394:AF397)</f>
        <v>0</v>
      </c>
      <c r="AG393" s="207">
        <f t="shared" si="2018"/>
        <v>0</v>
      </c>
      <c r="AH393" s="207">
        <f>IF(AG393,AG393/AF393*100,0)</f>
        <v>0</v>
      </c>
      <c r="AI393" s="207">
        <f t="shared" ref="AI393:AJ393" si="2019">SUM(AI394:AI397)</f>
        <v>0</v>
      </c>
      <c r="AJ393" s="207">
        <f t="shared" si="2019"/>
        <v>0</v>
      </c>
      <c r="AK393" s="207">
        <f>IF(AJ393,AJ393/AI393*100,0)</f>
        <v>0</v>
      </c>
      <c r="AL393" s="207">
        <f t="shared" ref="AL393:AM393" si="2020">SUM(AL394:AL397)</f>
        <v>0</v>
      </c>
      <c r="AM393" s="207">
        <f t="shared" si="2020"/>
        <v>0</v>
      </c>
      <c r="AN393" s="207">
        <f>IF(AM393,AM393/AL393*100,0)</f>
        <v>0</v>
      </c>
      <c r="AO393" s="207">
        <f t="shared" ref="AO393:AP393" si="2021">SUM(AO394:AO397)</f>
        <v>3517.4618</v>
      </c>
      <c r="AP393" s="207">
        <f t="shared" si="2021"/>
        <v>0</v>
      </c>
      <c r="AQ393" s="207">
        <f>IF(AP393,AP393/AO393*100,0)</f>
        <v>0</v>
      </c>
      <c r="AR393" s="361"/>
    </row>
    <row r="394" spans="1:44" ht="40.15" customHeight="1">
      <c r="A394" s="358"/>
      <c r="B394" s="359"/>
      <c r="C394" s="360"/>
      <c r="D394" s="173" t="s">
        <v>37</v>
      </c>
      <c r="E394" s="279">
        <f t="shared" ref="E394:E397" si="2022">H394+K394+N394+Q394+T394+W394+Z394+AC394+AF394+AI394+AL394+AO394</f>
        <v>0</v>
      </c>
      <c r="F394" s="279">
        <f t="shared" ref="F394:F397" si="2023">I394+L394+O394+R394+U394+X394+AA394+AD394+AG394+AJ394+AM394+AP394</f>
        <v>0</v>
      </c>
      <c r="G394" s="279">
        <f t="shared" ref="G394:G397" si="2024">IF(F394,F394/E394*100,0)</f>
        <v>0</v>
      </c>
      <c r="H394" s="279"/>
      <c r="I394" s="279"/>
      <c r="J394" s="279">
        <f t="shared" ref="J394:J397" si="2025">IF(I394,I394/H394*100,0)</f>
        <v>0</v>
      </c>
      <c r="K394" s="279"/>
      <c r="L394" s="279"/>
      <c r="M394" s="279">
        <f t="shared" ref="M394:M397" si="2026">IF(L394,L394/K394*100,0)</f>
        <v>0</v>
      </c>
      <c r="N394" s="279"/>
      <c r="O394" s="279"/>
      <c r="P394" s="279">
        <f t="shared" ref="P394:P397" si="2027">IF(O394,O394/N394*100,0)</f>
        <v>0</v>
      </c>
      <c r="Q394" s="279"/>
      <c r="R394" s="279"/>
      <c r="S394" s="279">
        <f t="shared" ref="S394:S397" si="2028">IF(R394,R394/Q394*100,0)</f>
        <v>0</v>
      </c>
      <c r="T394" s="279"/>
      <c r="U394" s="279"/>
      <c r="V394" s="279">
        <f t="shared" ref="V394:V397" si="2029">IF(U394,U394/T394*100,0)</f>
        <v>0</v>
      </c>
      <c r="W394" s="279"/>
      <c r="X394" s="279"/>
      <c r="Y394" s="279">
        <f t="shared" ref="Y394:Y397" si="2030">IF(X394,X394/W394*100,0)</f>
        <v>0</v>
      </c>
      <c r="Z394" s="279"/>
      <c r="AA394" s="279"/>
      <c r="AB394" s="279">
        <f t="shared" ref="AB394:AB397" si="2031">IF(AA394,AA394/Z394*100,0)</f>
        <v>0</v>
      </c>
      <c r="AC394" s="279"/>
      <c r="AD394" s="279"/>
      <c r="AE394" s="279">
        <f t="shared" ref="AE394:AE397" si="2032">IF(AD394,AD394/AC394*100,0)</f>
        <v>0</v>
      </c>
      <c r="AF394" s="279"/>
      <c r="AG394" s="279"/>
      <c r="AH394" s="279">
        <f t="shared" ref="AH394:AH397" si="2033">IF(AG394,AG394/AF394*100,0)</f>
        <v>0</v>
      </c>
      <c r="AI394" s="279"/>
      <c r="AJ394" s="279"/>
      <c r="AK394" s="279">
        <f t="shared" ref="AK394:AK397" si="2034">IF(AJ394,AJ394/AI394*100,0)</f>
        <v>0</v>
      </c>
      <c r="AL394" s="279"/>
      <c r="AM394" s="279"/>
      <c r="AN394" s="279">
        <f t="shared" ref="AN394:AN397" si="2035">IF(AM394,AM394/AL394*100,0)</f>
        <v>0</v>
      </c>
      <c r="AO394" s="279"/>
      <c r="AP394" s="279"/>
      <c r="AQ394" s="279">
        <f t="shared" ref="AQ394:AQ397" si="2036">IF(AP394,AP394/AO394*100,0)</f>
        <v>0</v>
      </c>
      <c r="AR394" s="361"/>
    </row>
    <row r="395" spans="1:44" ht="40.15" customHeight="1">
      <c r="A395" s="358"/>
      <c r="B395" s="359"/>
      <c r="C395" s="360"/>
      <c r="D395" s="173" t="s">
        <v>2</v>
      </c>
      <c r="E395" s="279">
        <f t="shared" si="2022"/>
        <v>0</v>
      </c>
      <c r="F395" s="279">
        <f t="shared" si="2023"/>
        <v>0</v>
      </c>
      <c r="G395" s="279">
        <f t="shared" si="2024"/>
        <v>0</v>
      </c>
      <c r="H395" s="279"/>
      <c r="I395" s="279"/>
      <c r="J395" s="279">
        <f t="shared" si="2025"/>
        <v>0</v>
      </c>
      <c r="K395" s="279"/>
      <c r="L395" s="279"/>
      <c r="M395" s="279">
        <f t="shared" si="2026"/>
        <v>0</v>
      </c>
      <c r="N395" s="279"/>
      <c r="O395" s="279"/>
      <c r="P395" s="279">
        <f t="shared" si="2027"/>
        <v>0</v>
      </c>
      <c r="Q395" s="279"/>
      <c r="R395" s="279"/>
      <c r="S395" s="279">
        <f t="shared" si="2028"/>
        <v>0</v>
      </c>
      <c r="T395" s="279"/>
      <c r="U395" s="279"/>
      <c r="V395" s="279">
        <f t="shared" si="2029"/>
        <v>0</v>
      </c>
      <c r="W395" s="279"/>
      <c r="X395" s="279"/>
      <c r="Y395" s="279">
        <f t="shared" si="2030"/>
        <v>0</v>
      </c>
      <c r="Z395" s="279"/>
      <c r="AA395" s="279"/>
      <c r="AB395" s="279">
        <f t="shared" si="2031"/>
        <v>0</v>
      </c>
      <c r="AC395" s="279"/>
      <c r="AD395" s="279"/>
      <c r="AE395" s="279">
        <f t="shared" si="2032"/>
        <v>0</v>
      </c>
      <c r="AF395" s="279"/>
      <c r="AG395" s="279"/>
      <c r="AH395" s="279">
        <f t="shared" si="2033"/>
        <v>0</v>
      </c>
      <c r="AI395" s="279"/>
      <c r="AJ395" s="279"/>
      <c r="AK395" s="279">
        <f t="shared" si="2034"/>
        <v>0</v>
      </c>
      <c r="AL395" s="279"/>
      <c r="AM395" s="279"/>
      <c r="AN395" s="279">
        <f t="shared" si="2035"/>
        <v>0</v>
      </c>
      <c r="AO395" s="279"/>
      <c r="AP395" s="279"/>
      <c r="AQ395" s="279">
        <f t="shared" si="2036"/>
        <v>0</v>
      </c>
      <c r="AR395" s="361"/>
    </row>
    <row r="396" spans="1:44" ht="40.15" customHeight="1">
      <c r="A396" s="358"/>
      <c r="B396" s="359"/>
      <c r="C396" s="360"/>
      <c r="D396" s="302" t="s">
        <v>43</v>
      </c>
      <c r="E396" s="279">
        <f t="shared" si="2022"/>
        <v>4440</v>
      </c>
      <c r="F396" s="279">
        <f t="shared" si="2023"/>
        <v>922.53819999999996</v>
      </c>
      <c r="G396" s="279">
        <f t="shared" si="2024"/>
        <v>20.777887387387388</v>
      </c>
      <c r="H396" s="279"/>
      <c r="I396" s="279"/>
      <c r="J396" s="279">
        <f t="shared" si="2025"/>
        <v>0</v>
      </c>
      <c r="K396" s="279"/>
      <c r="L396" s="279"/>
      <c r="M396" s="279">
        <f t="shared" si="2026"/>
        <v>0</v>
      </c>
      <c r="N396" s="279"/>
      <c r="O396" s="279"/>
      <c r="P396" s="279">
        <f t="shared" si="2027"/>
        <v>0</v>
      </c>
      <c r="Q396" s="279"/>
      <c r="R396" s="279"/>
      <c r="S396" s="279">
        <f t="shared" si="2028"/>
        <v>0</v>
      </c>
      <c r="T396" s="279"/>
      <c r="U396" s="279"/>
      <c r="V396" s="279">
        <f t="shared" si="2029"/>
        <v>0</v>
      </c>
      <c r="W396" s="279"/>
      <c r="X396" s="279"/>
      <c r="Y396" s="279">
        <f t="shared" si="2030"/>
        <v>0</v>
      </c>
      <c r="Z396" s="279">
        <v>922.53819999999996</v>
      </c>
      <c r="AA396" s="279">
        <v>922.53819999999996</v>
      </c>
      <c r="AB396" s="279">
        <f t="shared" si="2031"/>
        <v>100</v>
      </c>
      <c r="AC396" s="279"/>
      <c r="AD396" s="279"/>
      <c r="AE396" s="279">
        <f t="shared" si="2032"/>
        <v>0</v>
      </c>
      <c r="AF396" s="279"/>
      <c r="AG396" s="279"/>
      <c r="AH396" s="279">
        <f t="shared" si="2033"/>
        <v>0</v>
      </c>
      <c r="AI396" s="279"/>
      <c r="AJ396" s="279"/>
      <c r="AK396" s="279">
        <f t="shared" si="2034"/>
        <v>0</v>
      </c>
      <c r="AL396" s="279"/>
      <c r="AM396" s="279"/>
      <c r="AN396" s="279">
        <f t="shared" si="2035"/>
        <v>0</v>
      </c>
      <c r="AO396" s="279">
        <f>4482.55-42.55-922.5382</f>
        <v>3517.4618</v>
      </c>
      <c r="AP396" s="279"/>
      <c r="AQ396" s="279">
        <f t="shared" si="2036"/>
        <v>0</v>
      </c>
      <c r="AR396" s="361"/>
    </row>
    <row r="397" spans="1:44" ht="40.15" customHeight="1">
      <c r="A397" s="358"/>
      <c r="B397" s="359"/>
      <c r="C397" s="360"/>
      <c r="D397" s="257" t="s">
        <v>263</v>
      </c>
      <c r="E397" s="279">
        <f t="shared" si="2022"/>
        <v>0</v>
      </c>
      <c r="F397" s="279">
        <f t="shared" si="2023"/>
        <v>0</v>
      </c>
      <c r="G397" s="279">
        <f t="shared" si="2024"/>
        <v>0</v>
      </c>
      <c r="H397" s="279"/>
      <c r="I397" s="279"/>
      <c r="J397" s="279">
        <f t="shared" si="2025"/>
        <v>0</v>
      </c>
      <c r="K397" s="279"/>
      <c r="L397" s="279"/>
      <c r="M397" s="279">
        <f t="shared" si="2026"/>
        <v>0</v>
      </c>
      <c r="N397" s="279"/>
      <c r="O397" s="279"/>
      <c r="P397" s="279">
        <f t="shared" si="2027"/>
        <v>0</v>
      </c>
      <c r="Q397" s="279"/>
      <c r="R397" s="279"/>
      <c r="S397" s="279">
        <f t="shared" si="2028"/>
        <v>0</v>
      </c>
      <c r="T397" s="279"/>
      <c r="U397" s="279"/>
      <c r="V397" s="279">
        <f t="shared" si="2029"/>
        <v>0</v>
      </c>
      <c r="W397" s="279"/>
      <c r="X397" s="279"/>
      <c r="Y397" s="279">
        <f t="shared" si="2030"/>
        <v>0</v>
      </c>
      <c r="Z397" s="279"/>
      <c r="AA397" s="279"/>
      <c r="AB397" s="279">
        <f t="shared" si="2031"/>
        <v>0</v>
      </c>
      <c r="AC397" s="279"/>
      <c r="AD397" s="279"/>
      <c r="AE397" s="279">
        <f t="shared" si="2032"/>
        <v>0</v>
      </c>
      <c r="AF397" s="279"/>
      <c r="AG397" s="279"/>
      <c r="AH397" s="279">
        <f t="shared" si="2033"/>
        <v>0</v>
      </c>
      <c r="AI397" s="279"/>
      <c r="AJ397" s="279"/>
      <c r="AK397" s="279">
        <f t="shared" si="2034"/>
        <v>0</v>
      </c>
      <c r="AL397" s="279"/>
      <c r="AM397" s="279"/>
      <c r="AN397" s="279">
        <f t="shared" si="2035"/>
        <v>0</v>
      </c>
      <c r="AO397" s="279"/>
      <c r="AP397" s="279"/>
      <c r="AQ397" s="279">
        <f t="shared" si="2036"/>
        <v>0</v>
      </c>
      <c r="AR397" s="361"/>
    </row>
    <row r="398" spans="1:44" ht="40.15" customHeight="1">
      <c r="A398" s="358" t="s">
        <v>479</v>
      </c>
      <c r="B398" s="359" t="s">
        <v>428</v>
      </c>
      <c r="C398" s="360" t="s">
        <v>473</v>
      </c>
      <c r="D398" s="205" t="s">
        <v>41</v>
      </c>
      <c r="E398" s="207">
        <f>H398+K398+N398+Q398+T398+W398+Z398+AC398+AF398+AI398+AL398+AO398</f>
        <v>3617.9119999999998</v>
      </c>
      <c r="F398" s="207">
        <f>I398+L398+O398+R398+U398+X398+AA398+AD398+AG398+AJ398+AM398+AP398</f>
        <v>2884.3929800000001</v>
      </c>
      <c r="G398" s="207">
        <f>IF(F398,F398/E398*100,0)</f>
        <v>79.725349317506897</v>
      </c>
      <c r="H398" s="207">
        <f>SUM(H399:H402)</f>
        <v>0</v>
      </c>
      <c r="I398" s="207">
        <f>SUM(I399:I402)</f>
        <v>0</v>
      </c>
      <c r="J398" s="207">
        <f>IF(I398,I398/H398*100,0)</f>
        <v>0</v>
      </c>
      <c r="K398" s="207">
        <f t="shared" ref="K398:L398" si="2037">SUM(K399:K402)</f>
        <v>0</v>
      </c>
      <c r="L398" s="207">
        <f t="shared" si="2037"/>
        <v>0</v>
      </c>
      <c r="M398" s="207">
        <f>IF(L398,L398/K398*100,0)</f>
        <v>0</v>
      </c>
      <c r="N398" s="207">
        <f t="shared" ref="N398:O398" si="2038">SUM(N399:N402)</f>
        <v>0</v>
      </c>
      <c r="O398" s="207">
        <f t="shared" si="2038"/>
        <v>0</v>
      </c>
      <c r="P398" s="207">
        <f>IF(O398,O398/N398*100,0)</f>
        <v>0</v>
      </c>
      <c r="Q398" s="207">
        <f t="shared" ref="Q398:R398" si="2039">SUM(Q399:Q402)</f>
        <v>0</v>
      </c>
      <c r="R398" s="207">
        <f t="shared" si="2039"/>
        <v>0</v>
      </c>
      <c r="S398" s="207">
        <f>IF(R398,R398/Q398*100,0)</f>
        <v>0</v>
      </c>
      <c r="T398" s="207">
        <f t="shared" ref="T398:U398" si="2040">SUM(T399:T402)</f>
        <v>0</v>
      </c>
      <c r="U398" s="207">
        <f t="shared" si="2040"/>
        <v>0</v>
      </c>
      <c r="V398" s="207">
        <f>IF(U398,U398/T398*100,0)</f>
        <v>0</v>
      </c>
      <c r="W398" s="207">
        <f t="shared" ref="W398:X398" si="2041">SUM(W399:W402)</f>
        <v>1021.47711</v>
      </c>
      <c r="X398" s="207">
        <f t="shared" si="2041"/>
        <v>1021.47711</v>
      </c>
      <c r="Y398" s="207">
        <f>IF(X398,X398/W398*100,0)</f>
        <v>100</v>
      </c>
      <c r="Z398" s="207">
        <f t="shared" ref="Z398:AA398" si="2042">SUM(Z399:Z402)</f>
        <v>1179.6872699999999</v>
      </c>
      <c r="AA398" s="207">
        <f t="shared" si="2042"/>
        <v>1179.6872699999999</v>
      </c>
      <c r="AB398" s="207">
        <f>IF(AA398,AA398/Z398*100,0)</f>
        <v>100</v>
      </c>
      <c r="AC398" s="207">
        <f t="shared" ref="AC398:AD398" si="2043">SUM(AC399:AC402)</f>
        <v>0</v>
      </c>
      <c r="AD398" s="207">
        <f t="shared" si="2043"/>
        <v>0</v>
      </c>
      <c r="AE398" s="207">
        <f>IF(AD398,AD398/AC398*100,0)</f>
        <v>0</v>
      </c>
      <c r="AF398" s="207">
        <f t="shared" ref="AF398:AG398" si="2044">SUM(AF399:AF402)</f>
        <v>683.22860000000003</v>
      </c>
      <c r="AG398" s="207">
        <f t="shared" si="2044"/>
        <v>683.22860000000003</v>
      </c>
      <c r="AH398" s="207">
        <f>IF(AG398,AG398/AF398*100,0)</f>
        <v>100</v>
      </c>
      <c r="AI398" s="207">
        <f t="shared" ref="AI398:AJ398" si="2045">SUM(AI399:AI402)</f>
        <v>0</v>
      </c>
      <c r="AJ398" s="207">
        <f t="shared" si="2045"/>
        <v>0</v>
      </c>
      <c r="AK398" s="207">
        <f>IF(AJ398,AJ398/AI398*100,0)</f>
        <v>0</v>
      </c>
      <c r="AL398" s="207">
        <f t="shared" ref="AL398:AM398" si="2046">SUM(AL399:AL402)</f>
        <v>0</v>
      </c>
      <c r="AM398" s="207">
        <f t="shared" si="2046"/>
        <v>0</v>
      </c>
      <c r="AN398" s="207">
        <f>IF(AM398,AM398/AL398*100,0)</f>
        <v>0</v>
      </c>
      <c r="AO398" s="207">
        <f t="shared" ref="AO398:AP398" si="2047">SUM(AO399:AO402)</f>
        <v>733.51901999999961</v>
      </c>
      <c r="AP398" s="207">
        <f t="shared" si="2047"/>
        <v>0</v>
      </c>
      <c r="AQ398" s="207">
        <f>IF(AP398,AP398/AO398*100,0)</f>
        <v>0</v>
      </c>
      <c r="AR398" s="361"/>
    </row>
    <row r="399" spans="1:44" ht="40.15" customHeight="1">
      <c r="A399" s="358"/>
      <c r="B399" s="359"/>
      <c r="C399" s="360"/>
      <c r="D399" s="173" t="s">
        <v>37</v>
      </c>
      <c r="E399" s="279">
        <f t="shared" ref="E399:E402" si="2048">H399+K399+N399+Q399+T399+W399+Z399+AC399+AF399+AI399+AL399+AO399</f>
        <v>0</v>
      </c>
      <c r="F399" s="279">
        <f t="shared" ref="F399:F402" si="2049">I399+L399+O399+R399+U399+X399+AA399+AD399+AG399+AJ399+AM399+AP399</f>
        <v>0</v>
      </c>
      <c r="G399" s="279">
        <f t="shared" ref="G399:G402" si="2050">IF(F399,F399/E399*100,0)</f>
        <v>0</v>
      </c>
      <c r="H399" s="279"/>
      <c r="I399" s="279"/>
      <c r="J399" s="279">
        <f t="shared" ref="J399:J402" si="2051">IF(I399,I399/H399*100,0)</f>
        <v>0</v>
      </c>
      <c r="K399" s="279"/>
      <c r="L399" s="279"/>
      <c r="M399" s="279">
        <f t="shared" ref="M399:M402" si="2052">IF(L399,L399/K399*100,0)</f>
        <v>0</v>
      </c>
      <c r="N399" s="279"/>
      <c r="O399" s="279"/>
      <c r="P399" s="279">
        <f t="shared" ref="P399:P402" si="2053">IF(O399,O399/N399*100,0)</f>
        <v>0</v>
      </c>
      <c r="Q399" s="279"/>
      <c r="R399" s="279"/>
      <c r="S399" s="279">
        <f t="shared" ref="S399:S402" si="2054">IF(R399,R399/Q399*100,0)</f>
        <v>0</v>
      </c>
      <c r="T399" s="279"/>
      <c r="U399" s="279"/>
      <c r="V399" s="279">
        <f t="shared" ref="V399:V402" si="2055">IF(U399,U399/T399*100,0)</f>
        <v>0</v>
      </c>
      <c r="W399" s="279"/>
      <c r="X399" s="279"/>
      <c r="Y399" s="279">
        <f t="shared" ref="Y399:Y402" si="2056">IF(X399,X399/W399*100,0)</f>
        <v>0</v>
      </c>
      <c r="Z399" s="279"/>
      <c r="AA399" s="279"/>
      <c r="AB399" s="279">
        <f t="shared" ref="AB399:AB402" si="2057">IF(AA399,AA399/Z399*100,0)</f>
        <v>0</v>
      </c>
      <c r="AC399" s="279"/>
      <c r="AD399" s="279"/>
      <c r="AE399" s="279">
        <f t="shared" ref="AE399:AE402" si="2058">IF(AD399,AD399/AC399*100,0)</f>
        <v>0</v>
      </c>
      <c r="AF399" s="279"/>
      <c r="AG399" s="279"/>
      <c r="AH399" s="279">
        <f t="shared" ref="AH399:AH402" si="2059">IF(AG399,AG399/AF399*100,0)</f>
        <v>0</v>
      </c>
      <c r="AI399" s="279"/>
      <c r="AJ399" s="279"/>
      <c r="AK399" s="279">
        <f t="shared" ref="AK399:AK402" si="2060">IF(AJ399,AJ399/AI399*100,0)</f>
        <v>0</v>
      </c>
      <c r="AL399" s="279"/>
      <c r="AM399" s="279"/>
      <c r="AN399" s="279">
        <f t="shared" ref="AN399:AN402" si="2061">IF(AM399,AM399/AL399*100,0)</f>
        <v>0</v>
      </c>
      <c r="AO399" s="279"/>
      <c r="AP399" s="279"/>
      <c r="AQ399" s="279">
        <f t="shared" ref="AQ399:AQ402" si="2062">IF(AP399,AP399/AO399*100,0)</f>
        <v>0</v>
      </c>
      <c r="AR399" s="361"/>
    </row>
    <row r="400" spans="1:44" ht="40.15" customHeight="1">
      <c r="A400" s="358"/>
      <c r="B400" s="359"/>
      <c r="C400" s="360"/>
      <c r="D400" s="173" t="s">
        <v>2</v>
      </c>
      <c r="E400" s="279">
        <f t="shared" si="2048"/>
        <v>0</v>
      </c>
      <c r="F400" s="279">
        <f t="shared" si="2049"/>
        <v>0</v>
      </c>
      <c r="G400" s="279">
        <f t="shared" si="2050"/>
        <v>0</v>
      </c>
      <c r="H400" s="279"/>
      <c r="I400" s="279"/>
      <c r="J400" s="279">
        <f t="shared" si="2051"/>
        <v>0</v>
      </c>
      <c r="K400" s="279"/>
      <c r="L400" s="279"/>
      <c r="M400" s="279">
        <f t="shared" si="2052"/>
        <v>0</v>
      </c>
      <c r="N400" s="279"/>
      <c r="O400" s="279"/>
      <c r="P400" s="279">
        <f t="shared" si="2053"/>
        <v>0</v>
      </c>
      <c r="Q400" s="279"/>
      <c r="R400" s="279"/>
      <c r="S400" s="279">
        <f t="shared" si="2054"/>
        <v>0</v>
      </c>
      <c r="T400" s="279"/>
      <c r="U400" s="279"/>
      <c r="V400" s="279">
        <f t="shared" si="2055"/>
        <v>0</v>
      </c>
      <c r="W400" s="279"/>
      <c r="X400" s="279"/>
      <c r="Y400" s="279">
        <f t="shared" si="2056"/>
        <v>0</v>
      </c>
      <c r="Z400" s="279"/>
      <c r="AA400" s="279"/>
      <c r="AB400" s="279">
        <f t="shared" si="2057"/>
        <v>0</v>
      </c>
      <c r="AC400" s="279"/>
      <c r="AD400" s="279"/>
      <c r="AE400" s="279">
        <f t="shared" si="2058"/>
        <v>0</v>
      </c>
      <c r="AF400" s="279"/>
      <c r="AG400" s="279"/>
      <c r="AH400" s="279">
        <f t="shared" si="2059"/>
        <v>0</v>
      </c>
      <c r="AI400" s="279"/>
      <c r="AJ400" s="279"/>
      <c r="AK400" s="279">
        <f t="shared" si="2060"/>
        <v>0</v>
      </c>
      <c r="AL400" s="279"/>
      <c r="AM400" s="279"/>
      <c r="AN400" s="279">
        <f t="shared" si="2061"/>
        <v>0</v>
      </c>
      <c r="AO400" s="279"/>
      <c r="AP400" s="279"/>
      <c r="AQ400" s="279">
        <f t="shared" si="2062"/>
        <v>0</v>
      </c>
      <c r="AR400" s="361"/>
    </row>
    <row r="401" spans="1:44" ht="40.15" customHeight="1">
      <c r="A401" s="358"/>
      <c r="B401" s="359"/>
      <c r="C401" s="360"/>
      <c r="D401" s="302" t="s">
        <v>43</v>
      </c>
      <c r="E401" s="279">
        <f t="shared" si="2048"/>
        <v>3617.9119999999998</v>
      </c>
      <c r="F401" s="279">
        <f t="shared" si="2049"/>
        <v>2884.3929800000001</v>
      </c>
      <c r="G401" s="279">
        <f t="shared" si="2050"/>
        <v>79.725349317506897</v>
      </c>
      <c r="H401" s="279"/>
      <c r="I401" s="279"/>
      <c r="J401" s="279">
        <f t="shared" si="2051"/>
        <v>0</v>
      </c>
      <c r="K401" s="279"/>
      <c r="L401" s="279"/>
      <c r="M401" s="279">
        <f t="shared" si="2052"/>
        <v>0</v>
      </c>
      <c r="N401" s="279"/>
      <c r="O401" s="279"/>
      <c r="P401" s="279">
        <f t="shared" si="2053"/>
        <v>0</v>
      </c>
      <c r="Q401" s="279"/>
      <c r="R401" s="279"/>
      <c r="S401" s="279">
        <f t="shared" si="2054"/>
        <v>0</v>
      </c>
      <c r="T401" s="279"/>
      <c r="U401" s="279"/>
      <c r="V401" s="279">
        <f t="shared" si="2055"/>
        <v>0</v>
      </c>
      <c r="W401" s="279">
        <v>1021.47711</v>
      </c>
      <c r="X401" s="279">
        <v>1021.47711</v>
      </c>
      <c r="Y401" s="279">
        <f t="shared" si="2056"/>
        <v>100</v>
      </c>
      <c r="Z401" s="279">
        <v>1179.6872699999999</v>
      </c>
      <c r="AA401" s="279">
        <v>1179.6872699999999</v>
      </c>
      <c r="AB401" s="279">
        <f t="shared" si="2057"/>
        <v>100</v>
      </c>
      <c r="AC401" s="279"/>
      <c r="AD401" s="279"/>
      <c r="AE401" s="279">
        <f t="shared" si="2058"/>
        <v>0</v>
      </c>
      <c r="AF401" s="279">
        <v>683.22860000000003</v>
      </c>
      <c r="AG401" s="279">
        <v>683.22860000000003</v>
      </c>
      <c r="AH401" s="279">
        <f t="shared" si="2059"/>
        <v>100</v>
      </c>
      <c r="AI401" s="279"/>
      <c r="AJ401" s="279"/>
      <c r="AK401" s="279">
        <f t="shared" si="2060"/>
        <v>0</v>
      </c>
      <c r="AL401" s="279"/>
      <c r="AM401" s="279"/>
      <c r="AN401" s="279">
        <f t="shared" si="2061"/>
        <v>0</v>
      </c>
      <c r="AO401" s="279">
        <f>4019.903-401.991-1021.47711-1179.68727-683.2286</f>
        <v>733.51901999999961</v>
      </c>
      <c r="AP401" s="279"/>
      <c r="AQ401" s="279">
        <f t="shared" si="2062"/>
        <v>0</v>
      </c>
      <c r="AR401" s="361"/>
    </row>
    <row r="402" spans="1:44" ht="40.15" customHeight="1">
      <c r="A402" s="358"/>
      <c r="B402" s="359"/>
      <c r="C402" s="360"/>
      <c r="D402" s="257" t="s">
        <v>263</v>
      </c>
      <c r="E402" s="279">
        <f t="shared" si="2048"/>
        <v>0</v>
      </c>
      <c r="F402" s="279">
        <f t="shared" si="2049"/>
        <v>0</v>
      </c>
      <c r="G402" s="279">
        <f t="shared" si="2050"/>
        <v>0</v>
      </c>
      <c r="H402" s="279"/>
      <c r="I402" s="279"/>
      <c r="J402" s="279">
        <f t="shared" si="2051"/>
        <v>0</v>
      </c>
      <c r="K402" s="279"/>
      <c r="L402" s="279"/>
      <c r="M402" s="279">
        <f t="shared" si="2052"/>
        <v>0</v>
      </c>
      <c r="N402" s="279"/>
      <c r="O402" s="279"/>
      <c r="P402" s="279">
        <f t="shared" si="2053"/>
        <v>0</v>
      </c>
      <c r="Q402" s="279"/>
      <c r="R402" s="279"/>
      <c r="S402" s="279">
        <f t="shared" si="2054"/>
        <v>0</v>
      </c>
      <c r="T402" s="279"/>
      <c r="U402" s="279"/>
      <c r="V402" s="279">
        <f t="shared" si="2055"/>
        <v>0</v>
      </c>
      <c r="W402" s="279"/>
      <c r="X402" s="279"/>
      <c r="Y402" s="279">
        <f t="shared" si="2056"/>
        <v>0</v>
      </c>
      <c r="Z402" s="279"/>
      <c r="AA402" s="279"/>
      <c r="AB402" s="279">
        <f t="shared" si="2057"/>
        <v>0</v>
      </c>
      <c r="AC402" s="279"/>
      <c r="AD402" s="279"/>
      <c r="AE402" s="279">
        <f t="shared" si="2058"/>
        <v>0</v>
      </c>
      <c r="AF402" s="279"/>
      <c r="AG402" s="279"/>
      <c r="AH402" s="279">
        <f t="shared" si="2059"/>
        <v>0</v>
      </c>
      <c r="AI402" s="279"/>
      <c r="AJ402" s="279"/>
      <c r="AK402" s="279">
        <f t="shared" si="2060"/>
        <v>0</v>
      </c>
      <c r="AL402" s="279"/>
      <c r="AM402" s="279"/>
      <c r="AN402" s="279">
        <f t="shared" si="2061"/>
        <v>0</v>
      </c>
      <c r="AO402" s="279"/>
      <c r="AP402" s="279"/>
      <c r="AQ402" s="279">
        <f t="shared" si="2062"/>
        <v>0</v>
      </c>
      <c r="AR402" s="361"/>
    </row>
    <row r="403" spans="1:44" ht="40.15" customHeight="1">
      <c r="A403" s="358" t="s">
        <v>480</v>
      </c>
      <c r="B403" s="359" t="s">
        <v>429</v>
      </c>
      <c r="C403" s="360" t="s">
        <v>473</v>
      </c>
      <c r="D403" s="205" t="s">
        <v>41</v>
      </c>
      <c r="E403" s="207">
        <f>H403+K403+N403+Q403+T403+W403+Z403+AC403+AF403+AI403+AL403+AO403</f>
        <v>5529.5738999999994</v>
      </c>
      <c r="F403" s="207">
        <f>I403+L403+O403+R403+U403+X403+AA403+AD403+AG403+AJ403+AM403+AP403</f>
        <v>4592.6878900000002</v>
      </c>
      <c r="G403" s="207">
        <f>IF(F403,F403/E403*100,0)</f>
        <v>83.056813654303468</v>
      </c>
      <c r="H403" s="207">
        <f>SUM(H404:H407)</f>
        <v>0</v>
      </c>
      <c r="I403" s="207">
        <f>SUM(I404:I407)</f>
        <v>0</v>
      </c>
      <c r="J403" s="207">
        <f>IF(I403,I403/H403*100,0)</f>
        <v>0</v>
      </c>
      <c r="K403" s="207">
        <f t="shared" ref="K403:L403" si="2063">SUM(K404:K407)</f>
        <v>0</v>
      </c>
      <c r="L403" s="207">
        <f t="shared" si="2063"/>
        <v>0</v>
      </c>
      <c r="M403" s="207">
        <f>IF(L403,L403/K403*100,0)</f>
        <v>0</v>
      </c>
      <c r="N403" s="207">
        <f t="shared" ref="N403:O403" si="2064">SUM(N404:N407)</f>
        <v>0</v>
      </c>
      <c r="O403" s="207">
        <f t="shared" si="2064"/>
        <v>0</v>
      </c>
      <c r="P403" s="207">
        <f>IF(O403,O403/N403*100,0)</f>
        <v>0</v>
      </c>
      <c r="Q403" s="207">
        <f t="shared" ref="Q403:R403" si="2065">SUM(Q404:Q407)</f>
        <v>0</v>
      </c>
      <c r="R403" s="207">
        <f t="shared" si="2065"/>
        <v>0</v>
      </c>
      <c r="S403" s="207">
        <f>IF(R403,R403/Q403*100,0)</f>
        <v>0</v>
      </c>
      <c r="T403" s="207">
        <f t="shared" ref="T403:U403" si="2066">SUM(T404:T407)</f>
        <v>0</v>
      </c>
      <c r="U403" s="207">
        <f t="shared" si="2066"/>
        <v>0</v>
      </c>
      <c r="V403" s="207">
        <f>IF(U403,U403/T403*100,0)</f>
        <v>0</v>
      </c>
      <c r="W403" s="207">
        <f t="shared" ref="W403:X403" si="2067">SUM(W404:W407)</f>
        <v>3166.9422100000002</v>
      </c>
      <c r="X403" s="207">
        <f t="shared" si="2067"/>
        <v>3166.9422100000002</v>
      </c>
      <c r="Y403" s="207">
        <f>IF(X403,X403/W403*100,0)</f>
        <v>100</v>
      </c>
      <c r="Z403" s="207">
        <f t="shared" ref="Z403:AA403" si="2068">SUM(Z404:Z407)</f>
        <v>751.08939999999996</v>
      </c>
      <c r="AA403" s="207">
        <f t="shared" si="2068"/>
        <v>751.08939999999996</v>
      </c>
      <c r="AB403" s="207">
        <f>IF(AA403,AA403/Z403*100,0)</f>
        <v>100</v>
      </c>
      <c r="AC403" s="207">
        <f t="shared" ref="AC403:AD403" si="2069">SUM(AC404:AC407)</f>
        <v>0</v>
      </c>
      <c r="AD403" s="207">
        <f t="shared" si="2069"/>
        <v>0</v>
      </c>
      <c r="AE403" s="207">
        <f>IF(AD403,AD403/AC403*100,0)</f>
        <v>0</v>
      </c>
      <c r="AF403" s="207">
        <f t="shared" ref="AF403:AG403" si="2070">SUM(AF404:AF407)</f>
        <v>674.65628000000004</v>
      </c>
      <c r="AG403" s="207">
        <f t="shared" si="2070"/>
        <v>674.65628000000004</v>
      </c>
      <c r="AH403" s="207">
        <f>IF(AG403,AG403/AF403*100,0)</f>
        <v>100</v>
      </c>
      <c r="AI403" s="207">
        <f t="shared" ref="AI403:AJ403" si="2071">SUM(AI404:AI407)</f>
        <v>0</v>
      </c>
      <c r="AJ403" s="207">
        <f t="shared" si="2071"/>
        <v>0</v>
      </c>
      <c r="AK403" s="207">
        <f>IF(AJ403,AJ403/AI403*100,0)</f>
        <v>0</v>
      </c>
      <c r="AL403" s="207">
        <f t="shared" ref="AL403:AM403" si="2072">SUM(AL404:AL407)</f>
        <v>0</v>
      </c>
      <c r="AM403" s="207">
        <f t="shared" si="2072"/>
        <v>0</v>
      </c>
      <c r="AN403" s="207">
        <f>IF(AM403,AM403/AL403*100,0)</f>
        <v>0</v>
      </c>
      <c r="AO403" s="207">
        <f t="shared" ref="AO403:AP403" si="2073">SUM(AO404:AO407)</f>
        <v>936.88600999999937</v>
      </c>
      <c r="AP403" s="207">
        <f t="shared" si="2073"/>
        <v>0</v>
      </c>
      <c r="AQ403" s="207">
        <f>IF(AP403,AP403/AO403*100,0)</f>
        <v>0</v>
      </c>
      <c r="AR403" s="361"/>
    </row>
    <row r="404" spans="1:44" ht="40.15" customHeight="1">
      <c r="A404" s="358"/>
      <c r="B404" s="359"/>
      <c r="C404" s="360"/>
      <c r="D404" s="173" t="s">
        <v>37</v>
      </c>
      <c r="E404" s="279">
        <f t="shared" ref="E404:E407" si="2074">H404+K404+N404+Q404+T404+W404+Z404+AC404+AF404+AI404+AL404+AO404</f>
        <v>0</v>
      </c>
      <c r="F404" s="279">
        <f t="shared" ref="F404:F407" si="2075">I404+L404+O404+R404+U404+X404+AA404+AD404+AG404+AJ404+AM404+AP404</f>
        <v>0</v>
      </c>
      <c r="G404" s="279">
        <f t="shared" ref="G404:G407" si="2076">IF(F404,F404/E404*100,0)</f>
        <v>0</v>
      </c>
      <c r="H404" s="279"/>
      <c r="I404" s="279"/>
      <c r="J404" s="279">
        <f t="shared" ref="J404:J407" si="2077">IF(I404,I404/H404*100,0)</f>
        <v>0</v>
      </c>
      <c r="K404" s="279"/>
      <c r="L404" s="279"/>
      <c r="M404" s="279">
        <f t="shared" ref="M404:M407" si="2078">IF(L404,L404/K404*100,0)</f>
        <v>0</v>
      </c>
      <c r="N404" s="279"/>
      <c r="O404" s="279"/>
      <c r="P404" s="279">
        <f t="shared" ref="P404:P407" si="2079">IF(O404,O404/N404*100,0)</f>
        <v>0</v>
      </c>
      <c r="Q404" s="279"/>
      <c r="R404" s="279"/>
      <c r="S404" s="279">
        <f t="shared" ref="S404:S407" si="2080">IF(R404,R404/Q404*100,0)</f>
        <v>0</v>
      </c>
      <c r="T404" s="279"/>
      <c r="U404" s="279"/>
      <c r="V404" s="279">
        <f t="shared" ref="V404:V407" si="2081">IF(U404,U404/T404*100,0)</f>
        <v>0</v>
      </c>
      <c r="W404" s="279"/>
      <c r="X404" s="279"/>
      <c r="Y404" s="279">
        <f t="shared" ref="Y404:Y407" si="2082">IF(X404,X404/W404*100,0)</f>
        <v>0</v>
      </c>
      <c r="Z404" s="279"/>
      <c r="AA404" s="279"/>
      <c r="AB404" s="279">
        <f t="shared" ref="AB404:AB407" si="2083">IF(AA404,AA404/Z404*100,0)</f>
        <v>0</v>
      </c>
      <c r="AC404" s="279"/>
      <c r="AD404" s="279"/>
      <c r="AE404" s="279">
        <f t="shared" ref="AE404:AE407" si="2084">IF(AD404,AD404/AC404*100,0)</f>
        <v>0</v>
      </c>
      <c r="AF404" s="279"/>
      <c r="AG404" s="279"/>
      <c r="AH404" s="279">
        <f t="shared" ref="AH404:AH407" si="2085">IF(AG404,AG404/AF404*100,0)</f>
        <v>0</v>
      </c>
      <c r="AI404" s="279"/>
      <c r="AJ404" s="279"/>
      <c r="AK404" s="279">
        <f t="shared" ref="AK404:AK407" si="2086">IF(AJ404,AJ404/AI404*100,0)</f>
        <v>0</v>
      </c>
      <c r="AL404" s="279"/>
      <c r="AM404" s="279"/>
      <c r="AN404" s="279">
        <f t="shared" ref="AN404:AN407" si="2087">IF(AM404,AM404/AL404*100,0)</f>
        <v>0</v>
      </c>
      <c r="AO404" s="279"/>
      <c r="AP404" s="279"/>
      <c r="AQ404" s="279">
        <f t="shared" ref="AQ404:AQ407" si="2088">IF(AP404,AP404/AO404*100,0)</f>
        <v>0</v>
      </c>
      <c r="AR404" s="361"/>
    </row>
    <row r="405" spans="1:44" ht="40.15" customHeight="1">
      <c r="A405" s="358"/>
      <c r="B405" s="359"/>
      <c r="C405" s="360"/>
      <c r="D405" s="173" t="s">
        <v>2</v>
      </c>
      <c r="E405" s="279">
        <f t="shared" si="2074"/>
        <v>0</v>
      </c>
      <c r="F405" s="279">
        <f t="shared" si="2075"/>
        <v>0</v>
      </c>
      <c r="G405" s="279">
        <f t="shared" si="2076"/>
        <v>0</v>
      </c>
      <c r="H405" s="279"/>
      <c r="I405" s="279"/>
      <c r="J405" s="279">
        <f t="shared" si="2077"/>
        <v>0</v>
      </c>
      <c r="K405" s="279"/>
      <c r="L405" s="279"/>
      <c r="M405" s="279">
        <f t="shared" si="2078"/>
        <v>0</v>
      </c>
      <c r="N405" s="279"/>
      <c r="O405" s="279"/>
      <c r="P405" s="279">
        <f t="shared" si="2079"/>
        <v>0</v>
      </c>
      <c r="Q405" s="279"/>
      <c r="R405" s="279"/>
      <c r="S405" s="279">
        <f t="shared" si="2080"/>
        <v>0</v>
      </c>
      <c r="T405" s="279"/>
      <c r="U405" s="279"/>
      <c r="V405" s="279">
        <f t="shared" si="2081"/>
        <v>0</v>
      </c>
      <c r="W405" s="279"/>
      <c r="X405" s="279"/>
      <c r="Y405" s="279">
        <f t="shared" si="2082"/>
        <v>0</v>
      </c>
      <c r="Z405" s="279"/>
      <c r="AA405" s="279"/>
      <c r="AB405" s="279">
        <f t="shared" si="2083"/>
        <v>0</v>
      </c>
      <c r="AC405" s="279"/>
      <c r="AD405" s="279"/>
      <c r="AE405" s="279">
        <f t="shared" si="2084"/>
        <v>0</v>
      </c>
      <c r="AF405" s="279"/>
      <c r="AG405" s="279"/>
      <c r="AH405" s="279">
        <f t="shared" si="2085"/>
        <v>0</v>
      </c>
      <c r="AI405" s="279"/>
      <c r="AJ405" s="279"/>
      <c r="AK405" s="279">
        <f t="shared" si="2086"/>
        <v>0</v>
      </c>
      <c r="AL405" s="279"/>
      <c r="AM405" s="279"/>
      <c r="AN405" s="279">
        <f t="shared" si="2087"/>
        <v>0</v>
      </c>
      <c r="AO405" s="279"/>
      <c r="AP405" s="279"/>
      <c r="AQ405" s="279">
        <f t="shared" si="2088"/>
        <v>0</v>
      </c>
      <c r="AR405" s="361"/>
    </row>
    <row r="406" spans="1:44" ht="40.15" customHeight="1">
      <c r="A406" s="358"/>
      <c r="B406" s="359"/>
      <c r="C406" s="360"/>
      <c r="D406" s="302" t="s">
        <v>43</v>
      </c>
      <c r="E406" s="279">
        <f t="shared" si="2074"/>
        <v>5529.5738999999994</v>
      </c>
      <c r="F406" s="279">
        <f t="shared" si="2075"/>
        <v>4592.6878900000002</v>
      </c>
      <c r="G406" s="279">
        <f t="shared" si="2076"/>
        <v>83.056813654303468</v>
      </c>
      <c r="H406" s="279"/>
      <c r="I406" s="279"/>
      <c r="J406" s="279">
        <f t="shared" si="2077"/>
        <v>0</v>
      </c>
      <c r="K406" s="279"/>
      <c r="L406" s="279"/>
      <c r="M406" s="279">
        <f t="shared" si="2078"/>
        <v>0</v>
      </c>
      <c r="N406" s="279"/>
      <c r="O406" s="279"/>
      <c r="P406" s="279">
        <f t="shared" si="2079"/>
        <v>0</v>
      </c>
      <c r="Q406" s="279"/>
      <c r="R406" s="279"/>
      <c r="S406" s="279">
        <f t="shared" si="2080"/>
        <v>0</v>
      </c>
      <c r="T406" s="279"/>
      <c r="U406" s="279"/>
      <c r="V406" s="279">
        <f t="shared" si="2081"/>
        <v>0</v>
      </c>
      <c r="W406" s="279">
        <v>3166.9422100000002</v>
      </c>
      <c r="X406" s="279">
        <v>3166.9422100000002</v>
      </c>
      <c r="Y406" s="279">
        <f t="shared" si="2082"/>
        <v>100</v>
      </c>
      <c r="Z406" s="279">
        <v>751.08939999999996</v>
      </c>
      <c r="AA406" s="279">
        <v>751.08939999999996</v>
      </c>
      <c r="AB406" s="279">
        <f t="shared" si="2083"/>
        <v>100</v>
      </c>
      <c r="AC406" s="279"/>
      <c r="AD406" s="279"/>
      <c r="AE406" s="279">
        <f t="shared" si="2084"/>
        <v>0</v>
      </c>
      <c r="AF406" s="279">
        <v>674.65628000000004</v>
      </c>
      <c r="AG406" s="279">
        <v>674.65628000000004</v>
      </c>
      <c r="AH406" s="279">
        <f t="shared" si="2085"/>
        <v>100</v>
      </c>
      <c r="AI406" s="279"/>
      <c r="AJ406" s="279"/>
      <c r="AK406" s="279">
        <f t="shared" si="2086"/>
        <v>0</v>
      </c>
      <c r="AL406" s="279"/>
      <c r="AM406" s="279"/>
      <c r="AN406" s="279">
        <f t="shared" si="2087"/>
        <v>0</v>
      </c>
      <c r="AO406" s="279">
        <f>6143.971-614.3971-3166.94221-751.0894-674.65628</f>
        <v>936.88600999999937</v>
      </c>
      <c r="AP406" s="279"/>
      <c r="AQ406" s="279">
        <f t="shared" si="2088"/>
        <v>0</v>
      </c>
      <c r="AR406" s="361"/>
    </row>
    <row r="407" spans="1:44" ht="40.15" customHeight="1">
      <c r="A407" s="358"/>
      <c r="B407" s="359"/>
      <c r="C407" s="360"/>
      <c r="D407" s="257" t="s">
        <v>263</v>
      </c>
      <c r="E407" s="279">
        <f t="shared" si="2074"/>
        <v>0</v>
      </c>
      <c r="F407" s="279">
        <f t="shared" si="2075"/>
        <v>0</v>
      </c>
      <c r="G407" s="279">
        <f t="shared" si="2076"/>
        <v>0</v>
      </c>
      <c r="H407" s="279"/>
      <c r="I407" s="279"/>
      <c r="J407" s="279">
        <f t="shared" si="2077"/>
        <v>0</v>
      </c>
      <c r="K407" s="279"/>
      <c r="L407" s="279"/>
      <c r="M407" s="279">
        <f t="shared" si="2078"/>
        <v>0</v>
      </c>
      <c r="N407" s="279"/>
      <c r="O407" s="279"/>
      <c r="P407" s="279">
        <f t="shared" si="2079"/>
        <v>0</v>
      </c>
      <c r="Q407" s="279"/>
      <c r="R407" s="279"/>
      <c r="S407" s="279">
        <f t="shared" si="2080"/>
        <v>0</v>
      </c>
      <c r="T407" s="279"/>
      <c r="U407" s="279"/>
      <c r="V407" s="279">
        <f t="shared" si="2081"/>
        <v>0</v>
      </c>
      <c r="W407" s="279"/>
      <c r="X407" s="279"/>
      <c r="Y407" s="279">
        <f t="shared" si="2082"/>
        <v>0</v>
      </c>
      <c r="Z407" s="279"/>
      <c r="AA407" s="279"/>
      <c r="AB407" s="279">
        <f t="shared" si="2083"/>
        <v>0</v>
      </c>
      <c r="AC407" s="279"/>
      <c r="AD407" s="279"/>
      <c r="AE407" s="279">
        <f t="shared" si="2084"/>
        <v>0</v>
      </c>
      <c r="AF407" s="279"/>
      <c r="AG407" s="279"/>
      <c r="AH407" s="279">
        <f t="shared" si="2085"/>
        <v>0</v>
      </c>
      <c r="AI407" s="279"/>
      <c r="AJ407" s="279"/>
      <c r="AK407" s="279">
        <f t="shared" si="2086"/>
        <v>0</v>
      </c>
      <c r="AL407" s="279"/>
      <c r="AM407" s="279"/>
      <c r="AN407" s="279">
        <f t="shared" si="2087"/>
        <v>0</v>
      </c>
      <c r="AO407" s="279"/>
      <c r="AP407" s="279"/>
      <c r="AQ407" s="279">
        <f t="shared" si="2088"/>
        <v>0</v>
      </c>
      <c r="AR407" s="361"/>
    </row>
    <row r="408" spans="1:44" s="225" customFormat="1" ht="40.15" customHeight="1">
      <c r="A408" s="358" t="s">
        <v>481</v>
      </c>
      <c r="B408" s="359" t="s">
        <v>482</v>
      </c>
      <c r="C408" s="360" t="s">
        <v>473</v>
      </c>
      <c r="D408" s="205" t="s">
        <v>41</v>
      </c>
      <c r="E408" s="207">
        <f>H408+K408+N408+Q408+T408+W408+Z408+AC408+AF408+AI408+AL408+AO408</f>
        <v>5209.0630000000001</v>
      </c>
      <c r="F408" s="207">
        <f>I408+L408+O408+R408+U408+X408+AA408+AD408+AG408+AJ408+AM408+AP408</f>
        <v>5019.4327000000003</v>
      </c>
      <c r="G408" s="207">
        <f>IF(F408,F408/E408*100,0)</f>
        <v>96.359608244323397</v>
      </c>
      <c r="H408" s="207">
        <f>SUM(H409:H412)</f>
        <v>0</v>
      </c>
      <c r="I408" s="207">
        <f>SUM(I409:I412)</f>
        <v>0</v>
      </c>
      <c r="J408" s="207">
        <f>IF(I408,I408/H408*100,0)</f>
        <v>0</v>
      </c>
      <c r="K408" s="207">
        <f t="shared" ref="K408:L408" si="2089">SUM(K409:K412)</f>
        <v>0</v>
      </c>
      <c r="L408" s="207">
        <f t="shared" si="2089"/>
        <v>0</v>
      </c>
      <c r="M408" s="207">
        <f>IF(L408,L408/K408*100,0)</f>
        <v>0</v>
      </c>
      <c r="N408" s="207">
        <f t="shared" ref="N408:O408" si="2090">SUM(N409:N412)</f>
        <v>0</v>
      </c>
      <c r="O408" s="207">
        <f t="shared" si="2090"/>
        <v>0</v>
      </c>
      <c r="P408" s="207">
        <f>IF(O408,O408/N408*100,0)</f>
        <v>0</v>
      </c>
      <c r="Q408" s="207">
        <f t="shared" ref="Q408:R408" si="2091">SUM(Q409:Q412)</f>
        <v>0</v>
      </c>
      <c r="R408" s="207">
        <f t="shared" si="2091"/>
        <v>0</v>
      </c>
      <c r="S408" s="207">
        <f>IF(R408,R408/Q408*100,0)</f>
        <v>0</v>
      </c>
      <c r="T408" s="207">
        <f t="shared" ref="T408:U408" si="2092">SUM(T409:T412)</f>
        <v>0</v>
      </c>
      <c r="U408" s="207">
        <f t="shared" si="2092"/>
        <v>0</v>
      </c>
      <c r="V408" s="207">
        <f>IF(U408,U408/T408*100,0)</f>
        <v>0</v>
      </c>
      <c r="W408" s="207">
        <f t="shared" ref="W408:X408" si="2093">SUM(W409:W412)</f>
        <v>0</v>
      </c>
      <c r="X408" s="207">
        <f t="shared" si="2093"/>
        <v>0</v>
      </c>
      <c r="Y408" s="207">
        <f>IF(X408,X408/W408*100,0)</f>
        <v>0</v>
      </c>
      <c r="Z408" s="207">
        <f t="shared" ref="Z408:AA408" si="2094">SUM(Z409:Z412)</f>
        <v>4018.29304</v>
      </c>
      <c r="AA408" s="207">
        <f t="shared" si="2094"/>
        <v>4018.29304</v>
      </c>
      <c r="AB408" s="207">
        <f>IF(AA408,AA408/Z408*100,0)</f>
        <v>100</v>
      </c>
      <c r="AC408" s="207">
        <f t="shared" ref="AC408:AD408" si="2095">SUM(AC409:AC412)</f>
        <v>258</v>
      </c>
      <c r="AD408" s="207">
        <f t="shared" si="2095"/>
        <v>258</v>
      </c>
      <c r="AE408" s="207">
        <f>IF(AD408,AD408/AC408*100,0)</f>
        <v>100</v>
      </c>
      <c r="AF408" s="207">
        <f t="shared" ref="AF408:AG408" si="2096">SUM(AF409:AF412)</f>
        <v>743.13966000000005</v>
      </c>
      <c r="AG408" s="207">
        <f t="shared" si="2096"/>
        <v>743.13966000000005</v>
      </c>
      <c r="AH408" s="207">
        <f>IF(AG408,AG408/AF408*100,0)</f>
        <v>100</v>
      </c>
      <c r="AI408" s="207">
        <f t="shared" ref="AI408:AJ408" si="2097">SUM(AI409:AI412)</f>
        <v>0</v>
      </c>
      <c r="AJ408" s="207">
        <f t="shared" si="2097"/>
        <v>0</v>
      </c>
      <c r="AK408" s="207">
        <f>IF(AJ408,AJ408/AI408*100,0)</f>
        <v>0</v>
      </c>
      <c r="AL408" s="207">
        <f t="shared" ref="AL408:AM408" si="2098">SUM(AL409:AL412)</f>
        <v>0</v>
      </c>
      <c r="AM408" s="207">
        <f t="shared" si="2098"/>
        <v>0</v>
      </c>
      <c r="AN408" s="207">
        <f>IF(AM408,AM408/AL408*100,0)</f>
        <v>0</v>
      </c>
      <c r="AO408" s="207">
        <f t="shared" ref="AO408:AP408" si="2099">SUM(AO409:AO412)</f>
        <v>189.63030000000003</v>
      </c>
      <c r="AP408" s="207">
        <f t="shared" si="2099"/>
        <v>0</v>
      </c>
      <c r="AQ408" s="207">
        <f>IF(AP408,AP408/AO408*100,0)</f>
        <v>0</v>
      </c>
      <c r="AR408" s="361"/>
    </row>
    <row r="409" spans="1:44" s="225" customFormat="1" ht="40.15" customHeight="1">
      <c r="A409" s="358"/>
      <c r="B409" s="359"/>
      <c r="C409" s="360"/>
      <c r="D409" s="173" t="s">
        <v>37</v>
      </c>
      <c r="E409" s="279">
        <f t="shared" ref="E409:E412" si="2100">H409+K409+N409+Q409+T409+W409+Z409+AC409+AF409+AI409+AL409+AO409</f>
        <v>0</v>
      </c>
      <c r="F409" s="279">
        <f t="shared" ref="F409:F412" si="2101">I409+L409+O409+R409+U409+X409+AA409+AD409+AG409+AJ409+AM409+AP409</f>
        <v>0</v>
      </c>
      <c r="G409" s="279">
        <f t="shared" ref="G409:G412" si="2102">IF(F409,F409/E409*100,0)</f>
        <v>0</v>
      </c>
      <c r="H409" s="279"/>
      <c r="I409" s="279"/>
      <c r="J409" s="279">
        <f t="shared" ref="J409:J412" si="2103">IF(I409,I409/H409*100,0)</f>
        <v>0</v>
      </c>
      <c r="K409" s="279"/>
      <c r="L409" s="279"/>
      <c r="M409" s="279">
        <f t="shared" ref="M409:M412" si="2104">IF(L409,L409/K409*100,0)</f>
        <v>0</v>
      </c>
      <c r="N409" s="279"/>
      <c r="O409" s="279"/>
      <c r="P409" s="279">
        <f t="shared" ref="P409:P412" si="2105">IF(O409,O409/N409*100,0)</f>
        <v>0</v>
      </c>
      <c r="Q409" s="279"/>
      <c r="R409" s="279"/>
      <c r="S409" s="279">
        <f t="shared" ref="S409:S412" si="2106">IF(R409,R409/Q409*100,0)</f>
        <v>0</v>
      </c>
      <c r="T409" s="279"/>
      <c r="U409" s="279"/>
      <c r="V409" s="279">
        <f t="shared" ref="V409:V412" si="2107">IF(U409,U409/T409*100,0)</f>
        <v>0</v>
      </c>
      <c r="W409" s="279"/>
      <c r="X409" s="279"/>
      <c r="Y409" s="279">
        <f t="shared" ref="Y409:Y412" si="2108">IF(X409,X409/W409*100,0)</f>
        <v>0</v>
      </c>
      <c r="Z409" s="279"/>
      <c r="AA409" s="279"/>
      <c r="AB409" s="279">
        <f t="shared" ref="AB409:AB412" si="2109">IF(AA409,AA409/Z409*100,0)</f>
        <v>0</v>
      </c>
      <c r="AC409" s="279"/>
      <c r="AD409" s="279"/>
      <c r="AE409" s="279">
        <f t="shared" ref="AE409:AE412" si="2110">IF(AD409,AD409/AC409*100,0)</f>
        <v>0</v>
      </c>
      <c r="AF409" s="279"/>
      <c r="AG409" s="279"/>
      <c r="AH409" s="279">
        <f t="shared" ref="AH409:AH412" si="2111">IF(AG409,AG409/AF409*100,0)</f>
        <v>0</v>
      </c>
      <c r="AI409" s="279"/>
      <c r="AJ409" s="279"/>
      <c r="AK409" s="279">
        <f t="shared" ref="AK409:AK412" si="2112">IF(AJ409,AJ409/AI409*100,0)</f>
        <v>0</v>
      </c>
      <c r="AL409" s="279"/>
      <c r="AM409" s="279"/>
      <c r="AN409" s="279">
        <f t="shared" ref="AN409:AN412" si="2113">IF(AM409,AM409/AL409*100,0)</f>
        <v>0</v>
      </c>
      <c r="AO409" s="279"/>
      <c r="AP409" s="279"/>
      <c r="AQ409" s="279">
        <f t="shared" ref="AQ409:AQ412" si="2114">IF(AP409,AP409/AO409*100,0)</f>
        <v>0</v>
      </c>
      <c r="AR409" s="361"/>
    </row>
    <row r="410" spans="1:44" s="225" customFormat="1" ht="40.15" customHeight="1">
      <c r="A410" s="358"/>
      <c r="B410" s="359"/>
      <c r="C410" s="360"/>
      <c r="D410" s="173" t="s">
        <v>2</v>
      </c>
      <c r="E410" s="279">
        <f t="shared" si="2100"/>
        <v>0</v>
      </c>
      <c r="F410" s="279">
        <f t="shared" si="2101"/>
        <v>0</v>
      </c>
      <c r="G410" s="279">
        <f t="shared" si="2102"/>
        <v>0</v>
      </c>
      <c r="H410" s="279"/>
      <c r="I410" s="279"/>
      <c r="J410" s="279">
        <f t="shared" si="2103"/>
        <v>0</v>
      </c>
      <c r="K410" s="279"/>
      <c r="L410" s="279"/>
      <c r="M410" s="279">
        <f t="shared" si="2104"/>
        <v>0</v>
      </c>
      <c r="N410" s="279"/>
      <c r="O410" s="279"/>
      <c r="P410" s="279">
        <f t="shared" si="2105"/>
        <v>0</v>
      </c>
      <c r="Q410" s="279"/>
      <c r="R410" s="279"/>
      <c r="S410" s="279">
        <f t="shared" si="2106"/>
        <v>0</v>
      </c>
      <c r="T410" s="279"/>
      <c r="U410" s="279"/>
      <c r="V410" s="279">
        <f t="shared" si="2107"/>
        <v>0</v>
      </c>
      <c r="W410" s="279"/>
      <c r="X410" s="279"/>
      <c r="Y410" s="279">
        <f t="shared" si="2108"/>
        <v>0</v>
      </c>
      <c r="Z410" s="279"/>
      <c r="AA410" s="279"/>
      <c r="AB410" s="279">
        <f t="shared" si="2109"/>
        <v>0</v>
      </c>
      <c r="AC410" s="279"/>
      <c r="AD410" s="279"/>
      <c r="AE410" s="279">
        <f t="shared" si="2110"/>
        <v>0</v>
      </c>
      <c r="AF410" s="279"/>
      <c r="AG410" s="279"/>
      <c r="AH410" s="279">
        <f t="shared" si="2111"/>
        <v>0</v>
      </c>
      <c r="AI410" s="279"/>
      <c r="AJ410" s="279"/>
      <c r="AK410" s="279">
        <f t="shared" si="2112"/>
        <v>0</v>
      </c>
      <c r="AL410" s="279"/>
      <c r="AM410" s="279"/>
      <c r="AN410" s="279">
        <f t="shared" si="2113"/>
        <v>0</v>
      </c>
      <c r="AO410" s="279"/>
      <c r="AP410" s="279"/>
      <c r="AQ410" s="279">
        <f t="shared" si="2114"/>
        <v>0</v>
      </c>
      <c r="AR410" s="361"/>
    </row>
    <row r="411" spans="1:44" s="225" customFormat="1" ht="40.15" customHeight="1">
      <c r="A411" s="358"/>
      <c r="B411" s="359"/>
      <c r="C411" s="360"/>
      <c r="D411" s="302" t="s">
        <v>43</v>
      </c>
      <c r="E411" s="279">
        <f t="shared" si="2100"/>
        <v>5209.0630000000001</v>
      </c>
      <c r="F411" s="279">
        <f t="shared" si="2101"/>
        <v>5019.4327000000003</v>
      </c>
      <c r="G411" s="279">
        <f t="shared" si="2102"/>
        <v>96.359608244323397</v>
      </c>
      <c r="H411" s="279"/>
      <c r="I411" s="279"/>
      <c r="J411" s="279">
        <f t="shared" si="2103"/>
        <v>0</v>
      </c>
      <c r="K411" s="279"/>
      <c r="L411" s="279"/>
      <c r="M411" s="279">
        <f t="shared" si="2104"/>
        <v>0</v>
      </c>
      <c r="N411" s="279"/>
      <c r="O411" s="279"/>
      <c r="P411" s="279">
        <f t="shared" si="2105"/>
        <v>0</v>
      </c>
      <c r="Q411" s="279"/>
      <c r="R411" s="279"/>
      <c r="S411" s="279">
        <f t="shared" si="2106"/>
        <v>0</v>
      </c>
      <c r="T411" s="279"/>
      <c r="U411" s="279"/>
      <c r="V411" s="279">
        <f t="shared" si="2107"/>
        <v>0</v>
      </c>
      <c r="W411" s="279"/>
      <c r="X411" s="279"/>
      <c r="Y411" s="279">
        <f t="shared" si="2108"/>
        <v>0</v>
      </c>
      <c r="Z411" s="279">
        <v>4018.29304</v>
      </c>
      <c r="AA411" s="279">
        <v>4018.29304</v>
      </c>
      <c r="AB411" s="279">
        <f t="shared" si="2109"/>
        <v>100</v>
      </c>
      <c r="AC411" s="279">
        <v>258</v>
      </c>
      <c r="AD411" s="279">
        <v>258</v>
      </c>
      <c r="AE411" s="279">
        <f t="shared" si="2110"/>
        <v>100</v>
      </c>
      <c r="AF411" s="279">
        <v>743.13966000000005</v>
      </c>
      <c r="AG411" s="279">
        <v>743.13966000000005</v>
      </c>
      <c r="AH411" s="279">
        <f t="shared" si="2111"/>
        <v>100</v>
      </c>
      <c r="AI411" s="279"/>
      <c r="AJ411" s="279"/>
      <c r="AK411" s="279">
        <f t="shared" si="2112"/>
        <v>0</v>
      </c>
      <c r="AL411" s="279"/>
      <c r="AM411" s="279"/>
      <c r="AN411" s="279">
        <f t="shared" si="2113"/>
        <v>0</v>
      </c>
      <c r="AO411" s="279">
        <f>5209.063-4018.29304-258-743.13966</f>
        <v>189.63030000000003</v>
      </c>
      <c r="AP411" s="279"/>
      <c r="AQ411" s="279">
        <f t="shared" si="2114"/>
        <v>0</v>
      </c>
      <c r="AR411" s="361"/>
    </row>
    <row r="412" spans="1:44" s="225" customFormat="1" ht="40.15" customHeight="1">
      <c r="A412" s="358"/>
      <c r="B412" s="359"/>
      <c r="C412" s="360"/>
      <c r="D412" s="257" t="s">
        <v>263</v>
      </c>
      <c r="E412" s="279">
        <f t="shared" si="2100"/>
        <v>0</v>
      </c>
      <c r="F412" s="279">
        <f t="shared" si="2101"/>
        <v>0</v>
      </c>
      <c r="G412" s="279">
        <f t="shared" si="2102"/>
        <v>0</v>
      </c>
      <c r="H412" s="279"/>
      <c r="I412" s="279"/>
      <c r="J412" s="279">
        <f t="shared" si="2103"/>
        <v>0</v>
      </c>
      <c r="K412" s="279"/>
      <c r="L412" s="279"/>
      <c r="M412" s="279">
        <f t="shared" si="2104"/>
        <v>0</v>
      </c>
      <c r="N412" s="279"/>
      <c r="O412" s="279"/>
      <c r="P412" s="279">
        <f t="shared" si="2105"/>
        <v>0</v>
      </c>
      <c r="Q412" s="279"/>
      <c r="R412" s="279"/>
      <c r="S412" s="279">
        <f t="shared" si="2106"/>
        <v>0</v>
      </c>
      <c r="T412" s="279"/>
      <c r="U412" s="279"/>
      <c r="V412" s="279">
        <f t="shared" si="2107"/>
        <v>0</v>
      </c>
      <c r="W412" s="279"/>
      <c r="X412" s="279"/>
      <c r="Y412" s="279">
        <f t="shared" si="2108"/>
        <v>0</v>
      </c>
      <c r="Z412" s="279"/>
      <c r="AA412" s="279"/>
      <c r="AB412" s="279">
        <f t="shared" si="2109"/>
        <v>0</v>
      </c>
      <c r="AC412" s="279"/>
      <c r="AD412" s="279"/>
      <c r="AE412" s="279">
        <f t="shared" si="2110"/>
        <v>0</v>
      </c>
      <c r="AF412" s="279"/>
      <c r="AG412" s="279"/>
      <c r="AH412" s="279">
        <f t="shared" si="2111"/>
        <v>0</v>
      </c>
      <c r="AI412" s="279"/>
      <c r="AJ412" s="279"/>
      <c r="AK412" s="279">
        <f t="shared" si="2112"/>
        <v>0</v>
      </c>
      <c r="AL412" s="279"/>
      <c r="AM412" s="279"/>
      <c r="AN412" s="279">
        <f t="shared" si="2113"/>
        <v>0</v>
      </c>
      <c r="AO412" s="279"/>
      <c r="AP412" s="279"/>
      <c r="AQ412" s="279">
        <f t="shared" si="2114"/>
        <v>0</v>
      </c>
      <c r="AR412" s="361"/>
    </row>
    <row r="413" spans="1:44" s="225" customFormat="1" ht="40.15" customHeight="1">
      <c r="A413" s="358" t="s">
        <v>483</v>
      </c>
      <c r="B413" s="359" t="s">
        <v>484</v>
      </c>
      <c r="C413" s="360" t="s">
        <v>473</v>
      </c>
      <c r="D413" s="205" t="s">
        <v>41</v>
      </c>
      <c r="E413" s="207">
        <f>H413+K413+N413+Q413+T413+W413+Z413+AC413+AF413+AI413+AL413+AO413</f>
        <v>747.93505000000005</v>
      </c>
      <c r="F413" s="207">
        <f>I413+L413+O413+R413+U413+X413+AA413+AD413+AG413+AJ413+AM413+AP413</f>
        <v>747.93505000000005</v>
      </c>
      <c r="G413" s="207">
        <f>IF(F413,F413/E413*100,0)</f>
        <v>100</v>
      </c>
      <c r="H413" s="207">
        <f>SUM(H414:H417)</f>
        <v>0</v>
      </c>
      <c r="I413" s="207">
        <f>SUM(I414:I417)</f>
        <v>0</v>
      </c>
      <c r="J413" s="207">
        <f>IF(I413,I413/H413*100,0)</f>
        <v>0</v>
      </c>
      <c r="K413" s="207">
        <f t="shared" ref="K413:L413" si="2115">SUM(K414:K417)</f>
        <v>0</v>
      </c>
      <c r="L413" s="207">
        <f t="shared" si="2115"/>
        <v>0</v>
      </c>
      <c r="M413" s="207">
        <f>IF(L413,L413/K413*100,0)</f>
        <v>0</v>
      </c>
      <c r="N413" s="207">
        <f t="shared" ref="N413:O413" si="2116">SUM(N414:N417)</f>
        <v>0</v>
      </c>
      <c r="O413" s="207">
        <f t="shared" si="2116"/>
        <v>0</v>
      </c>
      <c r="P413" s="207">
        <f>IF(O413,O413/N413*100,0)</f>
        <v>0</v>
      </c>
      <c r="Q413" s="207">
        <f t="shared" ref="Q413:R413" si="2117">SUM(Q414:Q417)</f>
        <v>0</v>
      </c>
      <c r="R413" s="207">
        <f t="shared" si="2117"/>
        <v>0</v>
      </c>
      <c r="S413" s="207">
        <f>IF(R413,R413/Q413*100,0)</f>
        <v>0</v>
      </c>
      <c r="T413" s="207">
        <f t="shared" ref="T413:U413" si="2118">SUM(T414:T417)</f>
        <v>0</v>
      </c>
      <c r="U413" s="207">
        <f t="shared" si="2118"/>
        <v>0</v>
      </c>
      <c r="V413" s="207">
        <f>IF(U413,U413/T413*100,0)</f>
        <v>0</v>
      </c>
      <c r="W413" s="207">
        <f t="shared" ref="W413:X413" si="2119">SUM(W414:W417)</f>
        <v>0</v>
      </c>
      <c r="X413" s="207">
        <f t="shared" si="2119"/>
        <v>0</v>
      </c>
      <c r="Y413" s="207">
        <f>IF(X413,X413/W413*100,0)</f>
        <v>0</v>
      </c>
      <c r="Z413" s="207">
        <f t="shared" ref="Z413:AA413" si="2120">SUM(Z414:Z417)</f>
        <v>0</v>
      </c>
      <c r="AA413" s="207">
        <f t="shared" si="2120"/>
        <v>0</v>
      </c>
      <c r="AB413" s="207">
        <f>IF(AA413,AA413/Z413*100,0)</f>
        <v>0</v>
      </c>
      <c r="AC413" s="207">
        <f t="shared" ref="AC413:AD413" si="2121">SUM(AC414:AC417)</f>
        <v>0</v>
      </c>
      <c r="AD413" s="207">
        <f t="shared" si="2121"/>
        <v>0</v>
      </c>
      <c r="AE413" s="207">
        <f>IF(AD413,AD413/AC413*100,0)</f>
        <v>0</v>
      </c>
      <c r="AF413" s="207">
        <f t="shared" ref="AF413:AG413" si="2122">SUM(AF414:AF417)</f>
        <v>747.93505000000005</v>
      </c>
      <c r="AG413" s="207">
        <f t="shared" si="2122"/>
        <v>747.93505000000005</v>
      </c>
      <c r="AH413" s="207">
        <f>IF(AG413,AG413/AF413*100,0)</f>
        <v>100</v>
      </c>
      <c r="AI413" s="207">
        <f t="shared" ref="AI413:AJ413" si="2123">SUM(AI414:AI417)</f>
        <v>0</v>
      </c>
      <c r="AJ413" s="207">
        <f t="shared" si="2123"/>
        <v>0</v>
      </c>
      <c r="AK413" s="207">
        <f>IF(AJ413,AJ413/AI413*100,0)</f>
        <v>0</v>
      </c>
      <c r="AL413" s="207">
        <f t="shared" ref="AL413:AM413" si="2124">SUM(AL414:AL417)</f>
        <v>0</v>
      </c>
      <c r="AM413" s="207">
        <f t="shared" si="2124"/>
        <v>0</v>
      </c>
      <c r="AN413" s="207">
        <f>IF(AM413,AM413/AL413*100,0)</f>
        <v>0</v>
      </c>
      <c r="AO413" s="207">
        <f t="shared" ref="AO413:AP413" si="2125">SUM(AO414:AO417)</f>
        <v>0</v>
      </c>
      <c r="AP413" s="207">
        <f t="shared" si="2125"/>
        <v>0</v>
      </c>
      <c r="AQ413" s="207">
        <f>IF(AP413,AP413/AO413*100,0)</f>
        <v>0</v>
      </c>
      <c r="AR413" s="361"/>
    </row>
    <row r="414" spans="1:44" s="225" customFormat="1" ht="40.15" customHeight="1">
      <c r="A414" s="358"/>
      <c r="B414" s="359"/>
      <c r="C414" s="360"/>
      <c r="D414" s="173" t="s">
        <v>37</v>
      </c>
      <c r="E414" s="279">
        <f t="shared" ref="E414:E417" si="2126">H414+K414+N414+Q414+T414+W414+Z414+AC414+AF414+AI414+AL414+AO414</f>
        <v>0</v>
      </c>
      <c r="F414" s="279">
        <f t="shared" ref="F414:F417" si="2127">I414+L414+O414+R414+U414+X414+AA414+AD414+AG414+AJ414+AM414+AP414</f>
        <v>0</v>
      </c>
      <c r="G414" s="279">
        <f t="shared" ref="G414:G417" si="2128">IF(F414,F414/E414*100,0)</f>
        <v>0</v>
      </c>
      <c r="H414" s="279"/>
      <c r="I414" s="279"/>
      <c r="J414" s="279">
        <f t="shared" ref="J414:J417" si="2129">IF(I414,I414/H414*100,0)</f>
        <v>0</v>
      </c>
      <c r="K414" s="279"/>
      <c r="L414" s="279"/>
      <c r="M414" s="279">
        <f t="shared" ref="M414:M417" si="2130">IF(L414,L414/K414*100,0)</f>
        <v>0</v>
      </c>
      <c r="N414" s="279"/>
      <c r="O414" s="279"/>
      <c r="P414" s="279">
        <f t="shared" ref="P414:P417" si="2131">IF(O414,O414/N414*100,0)</f>
        <v>0</v>
      </c>
      <c r="Q414" s="279"/>
      <c r="R414" s="279"/>
      <c r="S414" s="279">
        <f t="shared" ref="S414:S417" si="2132">IF(R414,R414/Q414*100,0)</f>
        <v>0</v>
      </c>
      <c r="T414" s="279"/>
      <c r="U414" s="279"/>
      <c r="V414" s="279">
        <f t="shared" ref="V414:V417" si="2133">IF(U414,U414/T414*100,0)</f>
        <v>0</v>
      </c>
      <c r="W414" s="279"/>
      <c r="X414" s="279"/>
      <c r="Y414" s="279">
        <f t="shared" ref="Y414:Y417" si="2134">IF(X414,X414/W414*100,0)</f>
        <v>0</v>
      </c>
      <c r="Z414" s="279"/>
      <c r="AA414" s="279"/>
      <c r="AB414" s="279">
        <f t="shared" ref="AB414:AB417" si="2135">IF(AA414,AA414/Z414*100,0)</f>
        <v>0</v>
      </c>
      <c r="AC414" s="279"/>
      <c r="AD414" s="279"/>
      <c r="AE414" s="279">
        <f t="shared" ref="AE414:AE417" si="2136">IF(AD414,AD414/AC414*100,0)</f>
        <v>0</v>
      </c>
      <c r="AF414" s="279"/>
      <c r="AG414" s="279"/>
      <c r="AH414" s="279">
        <f t="shared" ref="AH414:AH417" si="2137">IF(AG414,AG414/AF414*100,0)</f>
        <v>0</v>
      </c>
      <c r="AI414" s="279"/>
      <c r="AJ414" s="279"/>
      <c r="AK414" s="279">
        <f t="shared" ref="AK414:AK417" si="2138">IF(AJ414,AJ414/AI414*100,0)</f>
        <v>0</v>
      </c>
      <c r="AL414" s="279"/>
      <c r="AM414" s="279"/>
      <c r="AN414" s="279">
        <f t="shared" ref="AN414:AN417" si="2139">IF(AM414,AM414/AL414*100,0)</f>
        <v>0</v>
      </c>
      <c r="AO414" s="279"/>
      <c r="AP414" s="279"/>
      <c r="AQ414" s="279">
        <f t="shared" ref="AQ414:AQ417" si="2140">IF(AP414,AP414/AO414*100,0)</f>
        <v>0</v>
      </c>
      <c r="AR414" s="361"/>
    </row>
    <row r="415" spans="1:44" s="225" customFormat="1" ht="40.15" customHeight="1">
      <c r="A415" s="358"/>
      <c r="B415" s="359"/>
      <c r="C415" s="360"/>
      <c r="D415" s="173" t="s">
        <v>2</v>
      </c>
      <c r="E415" s="279">
        <f t="shared" si="2126"/>
        <v>0</v>
      </c>
      <c r="F415" s="279">
        <f t="shared" si="2127"/>
        <v>0</v>
      </c>
      <c r="G415" s="279">
        <f t="shared" si="2128"/>
        <v>0</v>
      </c>
      <c r="H415" s="279"/>
      <c r="I415" s="279"/>
      <c r="J415" s="279">
        <f t="shared" si="2129"/>
        <v>0</v>
      </c>
      <c r="K415" s="279"/>
      <c r="L415" s="279"/>
      <c r="M415" s="279">
        <f t="shared" si="2130"/>
        <v>0</v>
      </c>
      <c r="N415" s="279"/>
      <c r="O415" s="279"/>
      <c r="P415" s="279">
        <f t="shared" si="2131"/>
        <v>0</v>
      </c>
      <c r="Q415" s="279"/>
      <c r="R415" s="279"/>
      <c r="S415" s="279">
        <f t="shared" si="2132"/>
        <v>0</v>
      </c>
      <c r="T415" s="279"/>
      <c r="U415" s="279"/>
      <c r="V415" s="279">
        <f t="shared" si="2133"/>
        <v>0</v>
      </c>
      <c r="W415" s="279"/>
      <c r="X415" s="279"/>
      <c r="Y415" s="279">
        <f t="shared" si="2134"/>
        <v>0</v>
      </c>
      <c r="Z415" s="279"/>
      <c r="AA415" s="279"/>
      <c r="AB415" s="279">
        <f t="shared" si="2135"/>
        <v>0</v>
      </c>
      <c r="AC415" s="279"/>
      <c r="AD415" s="279"/>
      <c r="AE415" s="279">
        <f t="shared" si="2136"/>
        <v>0</v>
      </c>
      <c r="AF415" s="279"/>
      <c r="AG415" s="279"/>
      <c r="AH415" s="279">
        <f t="shared" si="2137"/>
        <v>0</v>
      </c>
      <c r="AI415" s="279"/>
      <c r="AJ415" s="279"/>
      <c r="AK415" s="279">
        <f t="shared" si="2138"/>
        <v>0</v>
      </c>
      <c r="AL415" s="279"/>
      <c r="AM415" s="279"/>
      <c r="AN415" s="279">
        <f t="shared" si="2139"/>
        <v>0</v>
      </c>
      <c r="AO415" s="279"/>
      <c r="AP415" s="279"/>
      <c r="AQ415" s="279">
        <f t="shared" si="2140"/>
        <v>0</v>
      </c>
      <c r="AR415" s="361"/>
    </row>
    <row r="416" spans="1:44" s="225" customFormat="1" ht="40.15" customHeight="1">
      <c r="A416" s="358"/>
      <c r="B416" s="359"/>
      <c r="C416" s="360"/>
      <c r="D416" s="302" t="s">
        <v>43</v>
      </c>
      <c r="E416" s="279">
        <f t="shared" si="2126"/>
        <v>747.93505000000005</v>
      </c>
      <c r="F416" s="279">
        <f t="shared" si="2127"/>
        <v>747.93505000000005</v>
      </c>
      <c r="G416" s="279">
        <f t="shared" si="2128"/>
        <v>100</v>
      </c>
      <c r="H416" s="279"/>
      <c r="I416" s="279"/>
      <c r="J416" s="279">
        <f t="shared" si="2129"/>
        <v>0</v>
      </c>
      <c r="K416" s="279"/>
      <c r="L416" s="279"/>
      <c r="M416" s="279">
        <f t="shared" si="2130"/>
        <v>0</v>
      </c>
      <c r="N416" s="279"/>
      <c r="O416" s="279"/>
      <c r="P416" s="279">
        <f t="shared" si="2131"/>
        <v>0</v>
      </c>
      <c r="Q416" s="279"/>
      <c r="R416" s="279"/>
      <c r="S416" s="279">
        <f t="shared" si="2132"/>
        <v>0</v>
      </c>
      <c r="T416" s="279"/>
      <c r="U416" s="279"/>
      <c r="V416" s="279">
        <f t="shared" si="2133"/>
        <v>0</v>
      </c>
      <c r="W416" s="279"/>
      <c r="X416" s="279"/>
      <c r="Y416" s="279">
        <f t="shared" si="2134"/>
        <v>0</v>
      </c>
      <c r="Z416" s="279"/>
      <c r="AA416" s="279"/>
      <c r="AB416" s="279">
        <f t="shared" si="2135"/>
        <v>0</v>
      </c>
      <c r="AC416" s="279"/>
      <c r="AD416" s="279"/>
      <c r="AE416" s="279">
        <f t="shared" si="2136"/>
        <v>0</v>
      </c>
      <c r="AF416" s="279">
        <v>747.93505000000005</v>
      </c>
      <c r="AG416" s="279">
        <v>747.93505000000005</v>
      </c>
      <c r="AH416" s="279">
        <f t="shared" si="2137"/>
        <v>100</v>
      </c>
      <c r="AI416" s="279"/>
      <c r="AJ416" s="279"/>
      <c r="AK416" s="279">
        <f t="shared" si="2138"/>
        <v>0</v>
      </c>
      <c r="AL416" s="279"/>
      <c r="AM416" s="279"/>
      <c r="AN416" s="279">
        <f t="shared" si="2139"/>
        <v>0</v>
      </c>
      <c r="AO416" s="279"/>
      <c r="AP416" s="279"/>
      <c r="AQ416" s="279">
        <f t="shared" si="2140"/>
        <v>0</v>
      </c>
      <c r="AR416" s="361"/>
    </row>
    <row r="417" spans="1:44" s="225" customFormat="1" ht="40.15" customHeight="1">
      <c r="A417" s="358"/>
      <c r="B417" s="359"/>
      <c r="C417" s="360"/>
      <c r="D417" s="257" t="s">
        <v>263</v>
      </c>
      <c r="E417" s="279">
        <f t="shared" si="2126"/>
        <v>0</v>
      </c>
      <c r="F417" s="279">
        <f t="shared" si="2127"/>
        <v>0</v>
      </c>
      <c r="G417" s="279">
        <f t="shared" si="2128"/>
        <v>0</v>
      </c>
      <c r="H417" s="279"/>
      <c r="I417" s="279"/>
      <c r="J417" s="279">
        <f t="shared" si="2129"/>
        <v>0</v>
      </c>
      <c r="K417" s="279"/>
      <c r="L417" s="279"/>
      <c r="M417" s="279">
        <f t="shared" si="2130"/>
        <v>0</v>
      </c>
      <c r="N417" s="279"/>
      <c r="O417" s="279"/>
      <c r="P417" s="279">
        <f t="shared" si="2131"/>
        <v>0</v>
      </c>
      <c r="Q417" s="279"/>
      <c r="R417" s="279"/>
      <c r="S417" s="279">
        <f t="shared" si="2132"/>
        <v>0</v>
      </c>
      <c r="T417" s="279"/>
      <c r="U417" s="279"/>
      <c r="V417" s="279">
        <f t="shared" si="2133"/>
        <v>0</v>
      </c>
      <c r="W417" s="279"/>
      <c r="X417" s="279"/>
      <c r="Y417" s="279">
        <f t="shared" si="2134"/>
        <v>0</v>
      </c>
      <c r="Z417" s="279"/>
      <c r="AA417" s="279"/>
      <c r="AB417" s="279">
        <f t="shared" si="2135"/>
        <v>0</v>
      </c>
      <c r="AC417" s="279"/>
      <c r="AD417" s="279"/>
      <c r="AE417" s="279">
        <f t="shared" si="2136"/>
        <v>0</v>
      </c>
      <c r="AF417" s="279"/>
      <c r="AG417" s="279"/>
      <c r="AH417" s="279">
        <f t="shared" si="2137"/>
        <v>0</v>
      </c>
      <c r="AI417" s="279"/>
      <c r="AJ417" s="279"/>
      <c r="AK417" s="279">
        <f t="shared" si="2138"/>
        <v>0</v>
      </c>
      <c r="AL417" s="279"/>
      <c r="AM417" s="279"/>
      <c r="AN417" s="279">
        <f t="shared" si="2139"/>
        <v>0</v>
      </c>
      <c r="AO417" s="279"/>
      <c r="AP417" s="279"/>
      <c r="AQ417" s="279">
        <f t="shared" si="2140"/>
        <v>0</v>
      </c>
      <c r="AR417" s="361"/>
    </row>
    <row r="418" spans="1:44" s="225" customFormat="1" ht="40.15" customHeight="1">
      <c r="A418" s="358" t="s">
        <v>485</v>
      </c>
      <c r="B418" s="359" t="s">
        <v>486</v>
      </c>
      <c r="C418" s="360" t="s">
        <v>473</v>
      </c>
      <c r="D418" s="205" t="s">
        <v>41</v>
      </c>
      <c r="E418" s="207">
        <f>H418+K418+N418+Q418+T418+W418+Z418+AC418+AF418+AI418+AL418+AO418</f>
        <v>504.1</v>
      </c>
      <c r="F418" s="207">
        <f>I418+L418+O418+R418+U418+X418+AA418+AD418+AG418+AJ418+AM418+AP418</f>
        <v>504.1</v>
      </c>
      <c r="G418" s="207">
        <f>IF(F418,F418/E418*100,0)</f>
        <v>100</v>
      </c>
      <c r="H418" s="207">
        <f>SUM(H419:H422)</f>
        <v>0</v>
      </c>
      <c r="I418" s="207">
        <f>SUM(I419:I422)</f>
        <v>0</v>
      </c>
      <c r="J418" s="207">
        <f>IF(I418,I418/H418*100,0)</f>
        <v>0</v>
      </c>
      <c r="K418" s="207">
        <f t="shared" ref="K418:L418" si="2141">SUM(K419:K422)</f>
        <v>0</v>
      </c>
      <c r="L418" s="207">
        <f t="shared" si="2141"/>
        <v>0</v>
      </c>
      <c r="M418" s="207">
        <f>IF(L418,L418/K418*100,0)</f>
        <v>0</v>
      </c>
      <c r="N418" s="207">
        <f t="shared" ref="N418:O418" si="2142">SUM(N419:N422)</f>
        <v>0</v>
      </c>
      <c r="O418" s="207">
        <f t="shared" si="2142"/>
        <v>0</v>
      </c>
      <c r="P418" s="207">
        <f>IF(O418,O418/N418*100,0)</f>
        <v>0</v>
      </c>
      <c r="Q418" s="207">
        <f t="shared" ref="Q418:R418" si="2143">SUM(Q419:Q422)</f>
        <v>0</v>
      </c>
      <c r="R418" s="207">
        <f t="shared" si="2143"/>
        <v>0</v>
      </c>
      <c r="S418" s="207">
        <f>IF(R418,R418/Q418*100,0)</f>
        <v>0</v>
      </c>
      <c r="T418" s="207">
        <f t="shared" ref="T418:U418" si="2144">SUM(T419:T422)</f>
        <v>0</v>
      </c>
      <c r="U418" s="207">
        <f t="shared" si="2144"/>
        <v>0</v>
      </c>
      <c r="V418" s="207">
        <f>IF(U418,U418/T418*100,0)</f>
        <v>0</v>
      </c>
      <c r="W418" s="207">
        <f t="shared" ref="W418:X418" si="2145">SUM(W419:W422)</f>
        <v>0</v>
      </c>
      <c r="X418" s="207">
        <f t="shared" si="2145"/>
        <v>0</v>
      </c>
      <c r="Y418" s="207">
        <f>IF(X418,X418/W418*100,0)</f>
        <v>0</v>
      </c>
      <c r="Z418" s="207">
        <f t="shared" ref="Z418:AA418" si="2146">SUM(Z419:Z422)</f>
        <v>0</v>
      </c>
      <c r="AA418" s="207">
        <f t="shared" si="2146"/>
        <v>0</v>
      </c>
      <c r="AB418" s="207">
        <f>IF(AA418,AA418/Z418*100,0)</f>
        <v>0</v>
      </c>
      <c r="AC418" s="207">
        <f t="shared" ref="AC418:AD418" si="2147">SUM(AC419:AC422)</f>
        <v>504.1</v>
      </c>
      <c r="AD418" s="207">
        <f t="shared" si="2147"/>
        <v>504.1</v>
      </c>
      <c r="AE418" s="207">
        <f>IF(AD418,AD418/AC418*100,0)</f>
        <v>100</v>
      </c>
      <c r="AF418" s="207">
        <f t="shared" ref="AF418:AG418" si="2148">SUM(AF419:AF422)</f>
        <v>0</v>
      </c>
      <c r="AG418" s="207">
        <f t="shared" si="2148"/>
        <v>0</v>
      </c>
      <c r="AH418" s="207">
        <f>IF(AG418,AG418/AF418*100,0)</f>
        <v>0</v>
      </c>
      <c r="AI418" s="207">
        <f t="shared" ref="AI418:AJ418" si="2149">SUM(AI419:AI422)</f>
        <v>0</v>
      </c>
      <c r="AJ418" s="207">
        <f t="shared" si="2149"/>
        <v>0</v>
      </c>
      <c r="AK418" s="207">
        <f>IF(AJ418,AJ418/AI418*100,0)</f>
        <v>0</v>
      </c>
      <c r="AL418" s="207">
        <f t="shared" ref="AL418:AM418" si="2150">SUM(AL419:AL422)</f>
        <v>0</v>
      </c>
      <c r="AM418" s="207">
        <f t="shared" si="2150"/>
        <v>0</v>
      </c>
      <c r="AN418" s="207">
        <f>IF(AM418,AM418/AL418*100,0)</f>
        <v>0</v>
      </c>
      <c r="AO418" s="207">
        <f t="shared" ref="AO418:AP418" si="2151">SUM(AO419:AO422)</f>
        <v>0</v>
      </c>
      <c r="AP418" s="207">
        <f t="shared" si="2151"/>
        <v>0</v>
      </c>
      <c r="AQ418" s="207">
        <f>IF(AP418,AP418/AO418*100,0)</f>
        <v>0</v>
      </c>
      <c r="AR418" s="361"/>
    </row>
    <row r="419" spans="1:44" s="225" customFormat="1" ht="40.15" customHeight="1">
      <c r="A419" s="358"/>
      <c r="B419" s="359"/>
      <c r="C419" s="360"/>
      <c r="D419" s="173" t="s">
        <v>37</v>
      </c>
      <c r="E419" s="279">
        <f t="shared" ref="E419:E422" si="2152">H419+K419+N419+Q419+T419+W419+Z419+AC419+AF419+AI419+AL419+AO419</f>
        <v>0</v>
      </c>
      <c r="F419" s="279">
        <f t="shared" ref="F419:F422" si="2153">I419+L419+O419+R419+U419+X419+AA419+AD419+AG419+AJ419+AM419+AP419</f>
        <v>0</v>
      </c>
      <c r="G419" s="279">
        <f t="shared" ref="G419:G422" si="2154">IF(F419,F419/E419*100,0)</f>
        <v>0</v>
      </c>
      <c r="H419" s="279"/>
      <c r="I419" s="279"/>
      <c r="J419" s="279">
        <f t="shared" ref="J419:J422" si="2155">IF(I419,I419/H419*100,0)</f>
        <v>0</v>
      </c>
      <c r="K419" s="279"/>
      <c r="L419" s="279"/>
      <c r="M419" s="279">
        <f t="shared" ref="M419:M422" si="2156">IF(L419,L419/K419*100,0)</f>
        <v>0</v>
      </c>
      <c r="N419" s="279"/>
      <c r="O419" s="279"/>
      <c r="P419" s="279">
        <f t="shared" ref="P419:P422" si="2157">IF(O419,O419/N419*100,0)</f>
        <v>0</v>
      </c>
      <c r="Q419" s="279"/>
      <c r="R419" s="279"/>
      <c r="S419" s="279">
        <f t="shared" ref="S419:S422" si="2158">IF(R419,R419/Q419*100,0)</f>
        <v>0</v>
      </c>
      <c r="T419" s="279"/>
      <c r="U419" s="279"/>
      <c r="V419" s="279">
        <f t="shared" ref="V419:V422" si="2159">IF(U419,U419/T419*100,0)</f>
        <v>0</v>
      </c>
      <c r="W419" s="279"/>
      <c r="X419" s="279"/>
      <c r="Y419" s="279">
        <f t="shared" ref="Y419:Y422" si="2160">IF(X419,X419/W419*100,0)</f>
        <v>0</v>
      </c>
      <c r="Z419" s="279"/>
      <c r="AA419" s="279"/>
      <c r="AB419" s="279">
        <f t="shared" ref="AB419:AB422" si="2161">IF(AA419,AA419/Z419*100,0)</f>
        <v>0</v>
      </c>
      <c r="AC419" s="279"/>
      <c r="AD419" s="279"/>
      <c r="AE419" s="279">
        <f t="shared" ref="AE419:AE422" si="2162">IF(AD419,AD419/AC419*100,0)</f>
        <v>0</v>
      </c>
      <c r="AF419" s="279"/>
      <c r="AG419" s="279"/>
      <c r="AH419" s="279">
        <f t="shared" ref="AH419:AH422" si="2163">IF(AG419,AG419/AF419*100,0)</f>
        <v>0</v>
      </c>
      <c r="AI419" s="279"/>
      <c r="AJ419" s="279"/>
      <c r="AK419" s="279">
        <f t="shared" ref="AK419:AK422" si="2164">IF(AJ419,AJ419/AI419*100,0)</f>
        <v>0</v>
      </c>
      <c r="AL419" s="279"/>
      <c r="AM419" s="279"/>
      <c r="AN419" s="279">
        <f t="shared" ref="AN419:AN422" si="2165">IF(AM419,AM419/AL419*100,0)</f>
        <v>0</v>
      </c>
      <c r="AO419" s="279"/>
      <c r="AP419" s="279"/>
      <c r="AQ419" s="279">
        <f t="shared" ref="AQ419:AQ422" si="2166">IF(AP419,AP419/AO419*100,0)</f>
        <v>0</v>
      </c>
      <c r="AR419" s="361"/>
    </row>
    <row r="420" spans="1:44" s="225" customFormat="1" ht="40.15" customHeight="1">
      <c r="A420" s="358"/>
      <c r="B420" s="359"/>
      <c r="C420" s="360"/>
      <c r="D420" s="173" t="s">
        <v>2</v>
      </c>
      <c r="E420" s="279">
        <f t="shared" si="2152"/>
        <v>0</v>
      </c>
      <c r="F420" s="279">
        <f t="shared" si="2153"/>
        <v>0</v>
      </c>
      <c r="G420" s="279">
        <f t="shared" si="2154"/>
        <v>0</v>
      </c>
      <c r="H420" s="279"/>
      <c r="I420" s="279"/>
      <c r="J420" s="279">
        <f t="shared" si="2155"/>
        <v>0</v>
      </c>
      <c r="K420" s="279"/>
      <c r="L420" s="279"/>
      <c r="M420" s="279">
        <f t="shared" si="2156"/>
        <v>0</v>
      </c>
      <c r="N420" s="279"/>
      <c r="O420" s="279"/>
      <c r="P420" s="279">
        <f t="shared" si="2157"/>
        <v>0</v>
      </c>
      <c r="Q420" s="279"/>
      <c r="R420" s="279"/>
      <c r="S420" s="279">
        <f t="shared" si="2158"/>
        <v>0</v>
      </c>
      <c r="T420" s="279"/>
      <c r="U420" s="279"/>
      <c r="V420" s="279">
        <f t="shared" si="2159"/>
        <v>0</v>
      </c>
      <c r="W420" s="279"/>
      <c r="X420" s="279"/>
      <c r="Y420" s="279">
        <f t="shared" si="2160"/>
        <v>0</v>
      </c>
      <c r="Z420" s="279"/>
      <c r="AA420" s="279"/>
      <c r="AB420" s="279">
        <f t="shared" si="2161"/>
        <v>0</v>
      </c>
      <c r="AC420" s="279"/>
      <c r="AD420" s="279"/>
      <c r="AE420" s="279">
        <f t="shared" si="2162"/>
        <v>0</v>
      </c>
      <c r="AF420" s="279"/>
      <c r="AG420" s="279"/>
      <c r="AH420" s="279">
        <f t="shared" si="2163"/>
        <v>0</v>
      </c>
      <c r="AI420" s="279"/>
      <c r="AJ420" s="279"/>
      <c r="AK420" s="279">
        <f t="shared" si="2164"/>
        <v>0</v>
      </c>
      <c r="AL420" s="279"/>
      <c r="AM420" s="279"/>
      <c r="AN420" s="279">
        <f t="shared" si="2165"/>
        <v>0</v>
      </c>
      <c r="AO420" s="279"/>
      <c r="AP420" s="279"/>
      <c r="AQ420" s="279">
        <f t="shared" si="2166"/>
        <v>0</v>
      </c>
      <c r="AR420" s="361"/>
    </row>
    <row r="421" spans="1:44" s="225" customFormat="1" ht="40.15" customHeight="1">
      <c r="A421" s="358"/>
      <c r="B421" s="359"/>
      <c r="C421" s="360"/>
      <c r="D421" s="302" t="s">
        <v>43</v>
      </c>
      <c r="E421" s="279">
        <f t="shared" si="2152"/>
        <v>504.1</v>
      </c>
      <c r="F421" s="279">
        <f t="shared" si="2153"/>
        <v>504.1</v>
      </c>
      <c r="G421" s="279">
        <f t="shared" si="2154"/>
        <v>100</v>
      </c>
      <c r="H421" s="279"/>
      <c r="I421" s="279"/>
      <c r="J421" s="279">
        <f t="shared" si="2155"/>
        <v>0</v>
      </c>
      <c r="K421" s="279"/>
      <c r="L421" s="279"/>
      <c r="M421" s="279">
        <f t="shared" si="2156"/>
        <v>0</v>
      </c>
      <c r="N421" s="279"/>
      <c r="O421" s="279"/>
      <c r="P421" s="279">
        <f t="shared" si="2157"/>
        <v>0</v>
      </c>
      <c r="Q421" s="279"/>
      <c r="R421" s="279"/>
      <c r="S421" s="279">
        <f t="shared" si="2158"/>
        <v>0</v>
      </c>
      <c r="T421" s="279"/>
      <c r="U421" s="279"/>
      <c r="V421" s="279">
        <f t="shared" si="2159"/>
        <v>0</v>
      </c>
      <c r="W421" s="279"/>
      <c r="X421" s="279"/>
      <c r="Y421" s="279">
        <f t="shared" si="2160"/>
        <v>0</v>
      </c>
      <c r="Z421" s="279"/>
      <c r="AA421" s="279"/>
      <c r="AB421" s="279">
        <f t="shared" si="2161"/>
        <v>0</v>
      </c>
      <c r="AC421" s="279">
        <v>504.1</v>
      </c>
      <c r="AD421" s="279">
        <v>504.1</v>
      </c>
      <c r="AE421" s="279">
        <f t="shared" si="2162"/>
        <v>100</v>
      </c>
      <c r="AF421" s="279"/>
      <c r="AG421" s="279"/>
      <c r="AH421" s="279">
        <f t="shared" si="2163"/>
        <v>0</v>
      </c>
      <c r="AI421" s="279"/>
      <c r="AJ421" s="279"/>
      <c r="AK421" s="279">
        <f t="shared" si="2164"/>
        <v>0</v>
      </c>
      <c r="AL421" s="279"/>
      <c r="AM421" s="279"/>
      <c r="AN421" s="279">
        <f t="shared" si="2165"/>
        <v>0</v>
      </c>
      <c r="AO421" s="279"/>
      <c r="AP421" s="279"/>
      <c r="AQ421" s="279">
        <f t="shared" si="2166"/>
        <v>0</v>
      </c>
      <c r="AR421" s="361"/>
    </row>
    <row r="422" spans="1:44" s="225" customFormat="1" ht="40.15" customHeight="1">
      <c r="A422" s="358"/>
      <c r="B422" s="359"/>
      <c r="C422" s="360"/>
      <c r="D422" s="257" t="s">
        <v>263</v>
      </c>
      <c r="E422" s="279">
        <f t="shared" si="2152"/>
        <v>0</v>
      </c>
      <c r="F422" s="279">
        <f t="shared" si="2153"/>
        <v>0</v>
      </c>
      <c r="G422" s="279">
        <f t="shared" si="2154"/>
        <v>0</v>
      </c>
      <c r="H422" s="279"/>
      <c r="I422" s="279"/>
      <c r="J422" s="279">
        <f t="shared" si="2155"/>
        <v>0</v>
      </c>
      <c r="K422" s="279"/>
      <c r="L422" s="279"/>
      <c r="M422" s="279">
        <f t="shared" si="2156"/>
        <v>0</v>
      </c>
      <c r="N422" s="279"/>
      <c r="O422" s="279"/>
      <c r="P422" s="279">
        <f t="shared" si="2157"/>
        <v>0</v>
      </c>
      <c r="Q422" s="279"/>
      <c r="R422" s="279"/>
      <c r="S422" s="279">
        <f t="shared" si="2158"/>
        <v>0</v>
      </c>
      <c r="T422" s="279"/>
      <c r="U422" s="279"/>
      <c r="V422" s="279">
        <f t="shared" si="2159"/>
        <v>0</v>
      </c>
      <c r="W422" s="279"/>
      <c r="X422" s="279"/>
      <c r="Y422" s="279">
        <f t="shared" si="2160"/>
        <v>0</v>
      </c>
      <c r="Z422" s="279"/>
      <c r="AA422" s="279"/>
      <c r="AB422" s="279">
        <f t="shared" si="2161"/>
        <v>0</v>
      </c>
      <c r="AC422" s="279"/>
      <c r="AD422" s="279"/>
      <c r="AE422" s="279">
        <f t="shared" si="2162"/>
        <v>0</v>
      </c>
      <c r="AF422" s="279"/>
      <c r="AG422" s="279"/>
      <c r="AH422" s="279">
        <f t="shared" si="2163"/>
        <v>0</v>
      </c>
      <c r="AI422" s="279"/>
      <c r="AJ422" s="279"/>
      <c r="AK422" s="279">
        <f t="shared" si="2164"/>
        <v>0</v>
      </c>
      <c r="AL422" s="279"/>
      <c r="AM422" s="279"/>
      <c r="AN422" s="279">
        <f t="shared" si="2165"/>
        <v>0</v>
      </c>
      <c r="AO422" s="279"/>
      <c r="AP422" s="279"/>
      <c r="AQ422" s="279">
        <f t="shared" si="2166"/>
        <v>0</v>
      </c>
      <c r="AR422" s="361"/>
    </row>
    <row r="423" spans="1:44" s="225" customFormat="1" ht="40.15" customHeight="1">
      <c r="A423" s="358" t="s">
        <v>487</v>
      </c>
      <c r="B423" s="359" t="s">
        <v>488</v>
      </c>
      <c r="C423" s="360" t="s">
        <v>473</v>
      </c>
      <c r="D423" s="205" t="s">
        <v>41</v>
      </c>
      <c r="E423" s="207">
        <f>H423+K423+N423+Q423+T423+W423+Z423+AC423+AF423+AI423+AL423+AO423</f>
        <v>2771.44472</v>
      </c>
      <c r="F423" s="207">
        <f>I423+L423+O423+R423+U423+X423+AA423+AD423+AG423+AJ423+AM423+AP423</f>
        <v>0</v>
      </c>
      <c r="G423" s="207">
        <f>IF(F423,F423/E423*100,0)</f>
        <v>0</v>
      </c>
      <c r="H423" s="207">
        <f>SUM(H424:H427)</f>
        <v>0</v>
      </c>
      <c r="I423" s="207">
        <f>SUM(I424:I427)</f>
        <v>0</v>
      </c>
      <c r="J423" s="207">
        <f>IF(I423,I423/H423*100,0)</f>
        <v>0</v>
      </c>
      <c r="K423" s="207">
        <f t="shared" ref="K423:L423" si="2167">SUM(K424:K427)</f>
        <v>0</v>
      </c>
      <c r="L423" s="207">
        <f t="shared" si="2167"/>
        <v>0</v>
      </c>
      <c r="M423" s="207">
        <f>IF(L423,L423/K423*100,0)</f>
        <v>0</v>
      </c>
      <c r="N423" s="207">
        <f t="shared" ref="N423:O423" si="2168">SUM(N424:N427)</f>
        <v>0</v>
      </c>
      <c r="O423" s="207">
        <f t="shared" si="2168"/>
        <v>0</v>
      </c>
      <c r="P423" s="207">
        <f>IF(O423,O423/N423*100,0)</f>
        <v>0</v>
      </c>
      <c r="Q423" s="207">
        <f t="shared" ref="Q423:R423" si="2169">SUM(Q424:Q427)</f>
        <v>0</v>
      </c>
      <c r="R423" s="207">
        <f t="shared" si="2169"/>
        <v>0</v>
      </c>
      <c r="S423" s="207">
        <f>IF(R423,R423/Q423*100,0)</f>
        <v>0</v>
      </c>
      <c r="T423" s="207">
        <f t="shared" ref="T423:U423" si="2170">SUM(T424:T427)</f>
        <v>0</v>
      </c>
      <c r="U423" s="207">
        <f t="shared" si="2170"/>
        <v>0</v>
      </c>
      <c r="V423" s="207">
        <f>IF(U423,U423/T423*100,0)</f>
        <v>0</v>
      </c>
      <c r="W423" s="207">
        <f t="shared" ref="W423:X423" si="2171">SUM(W424:W427)</f>
        <v>0</v>
      </c>
      <c r="X423" s="207">
        <f t="shared" si="2171"/>
        <v>0</v>
      </c>
      <c r="Y423" s="207">
        <f>IF(X423,X423/W423*100,0)</f>
        <v>0</v>
      </c>
      <c r="Z423" s="207">
        <f t="shared" ref="Z423:AA423" si="2172">SUM(Z424:Z427)</f>
        <v>0</v>
      </c>
      <c r="AA423" s="207">
        <f t="shared" si="2172"/>
        <v>0</v>
      </c>
      <c r="AB423" s="207">
        <f>IF(AA423,AA423/Z423*100,0)</f>
        <v>0</v>
      </c>
      <c r="AC423" s="207">
        <f t="shared" ref="AC423:AD423" si="2173">SUM(AC424:AC427)</f>
        <v>0</v>
      </c>
      <c r="AD423" s="207">
        <f t="shared" si="2173"/>
        <v>0</v>
      </c>
      <c r="AE423" s="207">
        <f>IF(AD423,AD423/AC423*100,0)</f>
        <v>0</v>
      </c>
      <c r="AF423" s="207">
        <f t="shared" ref="AF423:AG423" si="2174">SUM(AF424:AF427)</f>
        <v>0</v>
      </c>
      <c r="AG423" s="207">
        <f t="shared" si="2174"/>
        <v>0</v>
      </c>
      <c r="AH423" s="207">
        <f>IF(AG423,AG423/AF423*100,0)</f>
        <v>0</v>
      </c>
      <c r="AI423" s="207">
        <f t="shared" ref="AI423:AJ423" si="2175">SUM(AI424:AI427)</f>
        <v>0</v>
      </c>
      <c r="AJ423" s="207">
        <f t="shared" si="2175"/>
        <v>0</v>
      </c>
      <c r="AK423" s="207">
        <f>IF(AJ423,AJ423/AI423*100,0)</f>
        <v>0</v>
      </c>
      <c r="AL423" s="207">
        <f t="shared" ref="AL423:AM423" si="2176">SUM(AL424:AL427)</f>
        <v>0</v>
      </c>
      <c r="AM423" s="207">
        <f t="shared" si="2176"/>
        <v>0</v>
      </c>
      <c r="AN423" s="207">
        <f>IF(AM423,AM423/AL423*100,0)</f>
        <v>0</v>
      </c>
      <c r="AO423" s="207">
        <f t="shared" ref="AO423:AP423" si="2177">SUM(AO424:AO427)</f>
        <v>2771.44472</v>
      </c>
      <c r="AP423" s="207">
        <f t="shared" si="2177"/>
        <v>0</v>
      </c>
      <c r="AQ423" s="207">
        <f>IF(AP423,AP423/AO423*100,0)</f>
        <v>0</v>
      </c>
      <c r="AR423" s="361"/>
    </row>
    <row r="424" spans="1:44" s="225" customFormat="1" ht="40.15" customHeight="1">
      <c r="A424" s="358"/>
      <c r="B424" s="359"/>
      <c r="C424" s="360"/>
      <c r="D424" s="173" t="s">
        <v>37</v>
      </c>
      <c r="E424" s="279">
        <f t="shared" ref="E424:E427" si="2178">H424+K424+N424+Q424+T424+W424+Z424+AC424+AF424+AI424+AL424+AO424</f>
        <v>0</v>
      </c>
      <c r="F424" s="279">
        <f t="shared" ref="F424:F427" si="2179">I424+L424+O424+R424+U424+X424+AA424+AD424+AG424+AJ424+AM424+AP424</f>
        <v>0</v>
      </c>
      <c r="G424" s="279">
        <f t="shared" ref="G424:G427" si="2180">IF(F424,F424/E424*100,0)</f>
        <v>0</v>
      </c>
      <c r="H424" s="279"/>
      <c r="I424" s="279"/>
      <c r="J424" s="279">
        <f t="shared" ref="J424:J427" si="2181">IF(I424,I424/H424*100,0)</f>
        <v>0</v>
      </c>
      <c r="K424" s="279"/>
      <c r="L424" s="279"/>
      <c r="M424" s="279">
        <f t="shared" ref="M424:M427" si="2182">IF(L424,L424/K424*100,0)</f>
        <v>0</v>
      </c>
      <c r="N424" s="279"/>
      <c r="O424" s="279"/>
      <c r="P424" s="279">
        <f t="shared" ref="P424:P427" si="2183">IF(O424,O424/N424*100,0)</f>
        <v>0</v>
      </c>
      <c r="Q424" s="279"/>
      <c r="R424" s="279"/>
      <c r="S424" s="279">
        <f t="shared" ref="S424:S427" si="2184">IF(R424,R424/Q424*100,0)</f>
        <v>0</v>
      </c>
      <c r="T424" s="279"/>
      <c r="U424" s="279"/>
      <c r="V424" s="279">
        <f t="shared" ref="V424:V427" si="2185">IF(U424,U424/T424*100,0)</f>
        <v>0</v>
      </c>
      <c r="W424" s="279"/>
      <c r="X424" s="279"/>
      <c r="Y424" s="279">
        <f t="shared" ref="Y424:Y427" si="2186">IF(X424,X424/W424*100,0)</f>
        <v>0</v>
      </c>
      <c r="Z424" s="279"/>
      <c r="AA424" s="279"/>
      <c r="AB424" s="279">
        <f t="shared" ref="AB424:AB427" si="2187">IF(AA424,AA424/Z424*100,0)</f>
        <v>0</v>
      </c>
      <c r="AC424" s="279"/>
      <c r="AD424" s="279"/>
      <c r="AE424" s="279">
        <f t="shared" ref="AE424:AE427" si="2188">IF(AD424,AD424/AC424*100,0)</f>
        <v>0</v>
      </c>
      <c r="AF424" s="279"/>
      <c r="AG424" s="279"/>
      <c r="AH424" s="279">
        <f t="shared" ref="AH424:AH427" si="2189">IF(AG424,AG424/AF424*100,0)</f>
        <v>0</v>
      </c>
      <c r="AI424" s="279"/>
      <c r="AJ424" s="279"/>
      <c r="AK424" s="279">
        <f t="shared" ref="AK424:AK427" si="2190">IF(AJ424,AJ424/AI424*100,0)</f>
        <v>0</v>
      </c>
      <c r="AL424" s="279"/>
      <c r="AM424" s="279"/>
      <c r="AN424" s="279">
        <f t="shared" ref="AN424:AN427" si="2191">IF(AM424,AM424/AL424*100,0)</f>
        <v>0</v>
      </c>
      <c r="AO424" s="279"/>
      <c r="AP424" s="279"/>
      <c r="AQ424" s="279">
        <f t="shared" ref="AQ424:AQ427" si="2192">IF(AP424,AP424/AO424*100,0)</f>
        <v>0</v>
      </c>
      <c r="AR424" s="361"/>
    </row>
    <row r="425" spans="1:44" s="225" customFormat="1" ht="40.15" customHeight="1">
      <c r="A425" s="358"/>
      <c r="B425" s="359"/>
      <c r="C425" s="360"/>
      <c r="D425" s="173" t="s">
        <v>2</v>
      </c>
      <c r="E425" s="279">
        <f t="shared" si="2178"/>
        <v>0</v>
      </c>
      <c r="F425" s="279">
        <f t="shared" si="2179"/>
        <v>0</v>
      </c>
      <c r="G425" s="279">
        <f t="shared" si="2180"/>
        <v>0</v>
      </c>
      <c r="H425" s="279"/>
      <c r="I425" s="279"/>
      <c r="J425" s="279">
        <f t="shared" si="2181"/>
        <v>0</v>
      </c>
      <c r="K425" s="279"/>
      <c r="L425" s="279"/>
      <c r="M425" s="279">
        <f t="shared" si="2182"/>
        <v>0</v>
      </c>
      <c r="N425" s="279"/>
      <c r="O425" s="279"/>
      <c r="P425" s="279">
        <f t="shared" si="2183"/>
        <v>0</v>
      </c>
      <c r="Q425" s="279"/>
      <c r="R425" s="279"/>
      <c r="S425" s="279">
        <f t="shared" si="2184"/>
        <v>0</v>
      </c>
      <c r="T425" s="279"/>
      <c r="U425" s="279"/>
      <c r="V425" s="279">
        <f t="shared" si="2185"/>
        <v>0</v>
      </c>
      <c r="W425" s="279"/>
      <c r="X425" s="279"/>
      <c r="Y425" s="279">
        <f t="shared" si="2186"/>
        <v>0</v>
      </c>
      <c r="Z425" s="279"/>
      <c r="AA425" s="279"/>
      <c r="AB425" s="279">
        <f t="shared" si="2187"/>
        <v>0</v>
      </c>
      <c r="AC425" s="279"/>
      <c r="AD425" s="279"/>
      <c r="AE425" s="279">
        <f t="shared" si="2188"/>
        <v>0</v>
      </c>
      <c r="AF425" s="279"/>
      <c r="AG425" s="279"/>
      <c r="AH425" s="279">
        <f t="shared" si="2189"/>
        <v>0</v>
      </c>
      <c r="AI425" s="279"/>
      <c r="AJ425" s="279"/>
      <c r="AK425" s="279">
        <f t="shared" si="2190"/>
        <v>0</v>
      </c>
      <c r="AL425" s="279"/>
      <c r="AM425" s="279"/>
      <c r="AN425" s="279">
        <f t="shared" si="2191"/>
        <v>0</v>
      </c>
      <c r="AO425" s="279"/>
      <c r="AP425" s="279"/>
      <c r="AQ425" s="279">
        <f t="shared" si="2192"/>
        <v>0</v>
      </c>
      <c r="AR425" s="361"/>
    </row>
    <row r="426" spans="1:44" s="225" customFormat="1" ht="40.15" customHeight="1">
      <c r="A426" s="358"/>
      <c r="B426" s="359"/>
      <c r="C426" s="360"/>
      <c r="D426" s="302" t="s">
        <v>43</v>
      </c>
      <c r="E426" s="279">
        <f t="shared" si="2178"/>
        <v>2771.44472</v>
      </c>
      <c r="F426" s="279">
        <f t="shared" si="2179"/>
        <v>0</v>
      </c>
      <c r="G426" s="279">
        <f t="shared" si="2180"/>
        <v>0</v>
      </c>
      <c r="H426" s="279"/>
      <c r="I426" s="279"/>
      <c r="J426" s="279">
        <f t="shared" si="2181"/>
        <v>0</v>
      </c>
      <c r="K426" s="279"/>
      <c r="L426" s="279"/>
      <c r="M426" s="279">
        <f t="shared" si="2182"/>
        <v>0</v>
      </c>
      <c r="N426" s="279"/>
      <c r="O426" s="279"/>
      <c r="P426" s="279">
        <f t="shared" si="2183"/>
        <v>0</v>
      </c>
      <c r="Q426" s="279"/>
      <c r="R426" s="279"/>
      <c r="S426" s="279">
        <f t="shared" si="2184"/>
        <v>0</v>
      </c>
      <c r="T426" s="279"/>
      <c r="U426" s="279"/>
      <c r="V426" s="279">
        <f t="shared" si="2185"/>
        <v>0</v>
      </c>
      <c r="W426" s="279"/>
      <c r="X426" s="279"/>
      <c r="Y426" s="279">
        <f t="shared" si="2186"/>
        <v>0</v>
      </c>
      <c r="Z426" s="279"/>
      <c r="AA426" s="279"/>
      <c r="AB426" s="279">
        <f t="shared" si="2187"/>
        <v>0</v>
      </c>
      <c r="AC426" s="279"/>
      <c r="AD426" s="279"/>
      <c r="AE426" s="279">
        <f t="shared" si="2188"/>
        <v>0</v>
      </c>
      <c r="AF426" s="279"/>
      <c r="AG426" s="279"/>
      <c r="AH426" s="279">
        <f t="shared" si="2189"/>
        <v>0</v>
      </c>
      <c r="AI426" s="279"/>
      <c r="AJ426" s="279"/>
      <c r="AK426" s="279">
        <f t="shared" si="2190"/>
        <v>0</v>
      </c>
      <c r="AL426" s="279"/>
      <c r="AM426" s="279"/>
      <c r="AN426" s="279">
        <f t="shared" si="2191"/>
        <v>0</v>
      </c>
      <c r="AO426" s="279">
        <f>2964.112-192.66728</f>
        <v>2771.44472</v>
      </c>
      <c r="AP426" s="279"/>
      <c r="AQ426" s="279">
        <f t="shared" si="2192"/>
        <v>0</v>
      </c>
      <c r="AR426" s="361"/>
    </row>
    <row r="427" spans="1:44" s="225" customFormat="1" ht="40.15" customHeight="1">
      <c r="A427" s="358"/>
      <c r="B427" s="359"/>
      <c r="C427" s="360"/>
      <c r="D427" s="257" t="s">
        <v>263</v>
      </c>
      <c r="E427" s="279">
        <f t="shared" si="2178"/>
        <v>0</v>
      </c>
      <c r="F427" s="279">
        <f t="shared" si="2179"/>
        <v>0</v>
      </c>
      <c r="G427" s="279">
        <f t="shared" si="2180"/>
        <v>0</v>
      </c>
      <c r="H427" s="279"/>
      <c r="I427" s="279"/>
      <c r="J427" s="279">
        <f t="shared" si="2181"/>
        <v>0</v>
      </c>
      <c r="K427" s="279"/>
      <c r="L427" s="279"/>
      <c r="M427" s="279">
        <f t="shared" si="2182"/>
        <v>0</v>
      </c>
      <c r="N427" s="279"/>
      <c r="O427" s="279"/>
      <c r="P427" s="279">
        <f t="shared" si="2183"/>
        <v>0</v>
      </c>
      <c r="Q427" s="279"/>
      <c r="R427" s="279"/>
      <c r="S427" s="279">
        <f t="shared" si="2184"/>
        <v>0</v>
      </c>
      <c r="T427" s="279"/>
      <c r="U427" s="279"/>
      <c r="V427" s="279">
        <f t="shared" si="2185"/>
        <v>0</v>
      </c>
      <c r="W427" s="279"/>
      <c r="X427" s="279"/>
      <c r="Y427" s="279">
        <f t="shared" si="2186"/>
        <v>0</v>
      </c>
      <c r="Z427" s="279"/>
      <c r="AA427" s="279"/>
      <c r="AB427" s="279">
        <f t="shared" si="2187"/>
        <v>0</v>
      </c>
      <c r="AC427" s="279"/>
      <c r="AD427" s="279"/>
      <c r="AE427" s="279">
        <f t="shared" si="2188"/>
        <v>0</v>
      </c>
      <c r="AF427" s="279"/>
      <c r="AG427" s="279"/>
      <c r="AH427" s="279">
        <f t="shared" si="2189"/>
        <v>0</v>
      </c>
      <c r="AI427" s="279"/>
      <c r="AJ427" s="279"/>
      <c r="AK427" s="279">
        <f t="shared" si="2190"/>
        <v>0</v>
      </c>
      <c r="AL427" s="279"/>
      <c r="AM427" s="279"/>
      <c r="AN427" s="279">
        <f t="shared" si="2191"/>
        <v>0</v>
      </c>
      <c r="AO427" s="279"/>
      <c r="AP427" s="279"/>
      <c r="AQ427" s="279">
        <f t="shared" si="2192"/>
        <v>0</v>
      </c>
      <c r="AR427" s="361"/>
    </row>
    <row r="428" spans="1:44" s="225" customFormat="1" ht="40.15" customHeight="1">
      <c r="A428" s="358" t="s">
        <v>489</v>
      </c>
      <c r="B428" s="359" t="s">
        <v>490</v>
      </c>
      <c r="C428" s="360" t="s">
        <v>473</v>
      </c>
      <c r="D428" s="205" t="s">
        <v>41</v>
      </c>
      <c r="E428" s="207">
        <f>H428+K428+N428+Q428+T428+W428+Z428+AC428+AF428+AI428+AL428+AO428</f>
        <v>2458.2129599999998</v>
      </c>
      <c r="F428" s="207">
        <f>I428+L428+O428+R428+U428+X428+AA428+AD428+AG428+AJ428+AM428+AP428</f>
        <v>2208.4175</v>
      </c>
      <c r="G428" s="207">
        <f>IF(F428,F428/E428*100,0)</f>
        <v>89.838331175342915</v>
      </c>
      <c r="H428" s="207">
        <f>SUM(H429:H432)</f>
        <v>0</v>
      </c>
      <c r="I428" s="207">
        <f>SUM(I429:I432)</f>
        <v>0</v>
      </c>
      <c r="J428" s="207">
        <f>IF(I428,I428/H428*100,0)</f>
        <v>0</v>
      </c>
      <c r="K428" s="207">
        <f t="shared" ref="K428:L428" si="2193">SUM(K429:K432)</f>
        <v>0</v>
      </c>
      <c r="L428" s="207">
        <f t="shared" si="2193"/>
        <v>0</v>
      </c>
      <c r="M428" s="207">
        <f>IF(L428,L428/K428*100,0)</f>
        <v>0</v>
      </c>
      <c r="N428" s="207">
        <f t="shared" ref="N428:O428" si="2194">SUM(N429:N432)</f>
        <v>0</v>
      </c>
      <c r="O428" s="207">
        <f t="shared" si="2194"/>
        <v>0</v>
      </c>
      <c r="P428" s="207">
        <f>IF(O428,O428/N428*100,0)</f>
        <v>0</v>
      </c>
      <c r="Q428" s="207">
        <f t="shared" ref="Q428:R428" si="2195">SUM(Q429:Q432)</f>
        <v>0</v>
      </c>
      <c r="R428" s="207">
        <f t="shared" si="2195"/>
        <v>0</v>
      </c>
      <c r="S428" s="207">
        <f>IF(R428,R428/Q428*100,0)</f>
        <v>0</v>
      </c>
      <c r="T428" s="207">
        <f t="shared" ref="T428:U428" si="2196">SUM(T429:T432)</f>
        <v>0</v>
      </c>
      <c r="U428" s="207">
        <f t="shared" si="2196"/>
        <v>0</v>
      </c>
      <c r="V428" s="207">
        <f>IF(U428,U428/T428*100,0)</f>
        <v>0</v>
      </c>
      <c r="W428" s="207">
        <f t="shared" ref="W428:X428" si="2197">SUM(W429:W432)</f>
        <v>0</v>
      </c>
      <c r="X428" s="207">
        <f t="shared" si="2197"/>
        <v>0</v>
      </c>
      <c r="Y428" s="207">
        <f>IF(X428,X428/W428*100,0)</f>
        <v>0</v>
      </c>
      <c r="Z428" s="207">
        <f t="shared" ref="Z428:AA428" si="2198">SUM(Z429:Z432)</f>
        <v>0</v>
      </c>
      <c r="AA428" s="207">
        <f t="shared" si="2198"/>
        <v>0</v>
      </c>
      <c r="AB428" s="207">
        <f>IF(AA428,AA428/Z428*100,0)</f>
        <v>0</v>
      </c>
      <c r="AC428" s="207">
        <f t="shared" ref="AC428:AD428" si="2199">SUM(AC429:AC432)</f>
        <v>0</v>
      </c>
      <c r="AD428" s="207">
        <f t="shared" si="2199"/>
        <v>0</v>
      </c>
      <c r="AE428" s="207">
        <f>IF(AD428,AD428/AC428*100,0)</f>
        <v>0</v>
      </c>
      <c r="AF428" s="207">
        <f t="shared" ref="AF428:AG428" si="2200">SUM(AF429:AF432)</f>
        <v>2208.4175</v>
      </c>
      <c r="AG428" s="207">
        <f t="shared" si="2200"/>
        <v>2208.4175</v>
      </c>
      <c r="AH428" s="207">
        <f>IF(AG428,AG428/AF428*100,0)</f>
        <v>100</v>
      </c>
      <c r="AI428" s="207">
        <f t="shared" ref="AI428:AJ428" si="2201">SUM(AI429:AI432)</f>
        <v>0</v>
      </c>
      <c r="AJ428" s="207">
        <f t="shared" si="2201"/>
        <v>0</v>
      </c>
      <c r="AK428" s="207">
        <f>IF(AJ428,AJ428/AI428*100,0)</f>
        <v>0</v>
      </c>
      <c r="AL428" s="207">
        <f t="shared" ref="AL428:AM428" si="2202">SUM(AL429:AL432)</f>
        <v>0</v>
      </c>
      <c r="AM428" s="207">
        <f t="shared" si="2202"/>
        <v>0</v>
      </c>
      <c r="AN428" s="207">
        <f>IF(AM428,AM428/AL428*100,0)</f>
        <v>0</v>
      </c>
      <c r="AO428" s="207">
        <f t="shared" ref="AO428:AP428" si="2203">SUM(AO429:AO432)</f>
        <v>249.79545999999982</v>
      </c>
      <c r="AP428" s="207">
        <f t="shared" si="2203"/>
        <v>0</v>
      </c>
      <c r="AQ428" s="207">
        <f>IF(AP428,AP428/AO428*100,0)</f>
        <v>0</v>
      </c>
      <c r="AR428" s="361"/>
    </row>
    <row r="429" spans="1:44" s="225" customFormat="1" ht="40.15" customHeight="1">
      <c r="A429" s="358"/>
      <c r="B429" s="359"/>
      <c r="C429" s="360"/>
      <c r="D429" s="173" t="s">
        <v>37</v>
      </c>
      <c r="E429" s="279">
        <f t="shared" ref="E429:E432" si="2204">H429+K429+N429+Q429+T429+W429+Z429+AC429+AF429+AI429+AL429+AO429</f>
        <v>0</v>
      </c>
      <c r="F429" s="279">
        <f t="shared" ref="F429:F432" si="2205">I429+L429+O429+R429+U429+X429+AA429+AD429+AG429+AJ429+AM429+AP429</f>
        <v>0</v>
      </c>
      <c r="G429" s="279">
        <f t="shared" ref="G429:G432" si="2206">IF(F429,F429/E429*100,0)</f>
        <v>0</v>
      </c>
      <c r="H429" s="279"/>
      <c r="I429" s="279"/>
      <c r="J429" s="279">
        <f t="shared" ref="J429:J432" si="2207">IF(I429,I429/H429*100,0)</f>
        <v>0</v>
      </c>
      <c r="K429" s="279"/>
      <c r="L429" s="279"/>
      <c r="M429" s="279">
        <f t="shared" ref="M429:M432" si="2208">IF(L429,L429/K429*100,0)</f>
        <v>0</v>
      </c>
      <c r="N429" s="279"/>
      <c r="O429" s="279"/>
      <c r="P429" s="279">
        <f t="shared" ref="P429:P432" si="2209">IF(O429,O429/N429*100,0)</f>
        <v>0</v>
      </c>
      <c r="Q429" s="279"/>
      <c r="R429" s="279"/>
      <c r="S429" s="279">
        <f t="shared" ref="S429:S432" si="2210">IF(R429,R429/Q429*100,0)</f>
        <v>0</v>
      </c>
      <c r="T429" s="279"/>
      <c r="U429" s="279"/>
      <c r="V429" s="279">
        <f t="shared" ref="V429:V432" si="2211">IF(U429,U429/T429*100,0)</f>
        <v>0</v>
      </c>
      <c r="W429" s="279"/>
      <c r="X429" s="279"/>
      <c r="Y429" s="279">
        <f t="shared" ref="Y429:Y432" si="2212">IF(X429,X429/W429*100,0)</f>
        <v>0</v>
      </c>
      <c r="Z429" s="279"/>
      <c r="AA429" s="279"/>
      <c r="AB429" s="279">
        <f t="shared" ref="AB429:AB432" si="2213">IF(AA429,AA429/Z429*100,0)</f>
        <v>0</v>
      </c>
      <c r="AC429" s="279"/>
      <c r="AD429" s="279"/>
      <c r="AE429" s="279">
        <f t="shared" ref="AE429:AE432" si="2214">IF(AD429,AD429/AC429*100,0)</f>
        <v>0</v>
      </c>
      <c r="AF429" s="279"/>
      <c r="AG429" s="279"/>
      <c r="AH429" s="279">
        <f t="shared" ref="AH429:AH432" si="2215">IF(AG429,AG429/AF429*100,0)</f>
        <v>0</v>
      </c>
      <c r="AI429" s="279"/>
      <c r="AJ429" s="279"/>
      <c r="AK429" s="279">
        <f t="shared" ref="AK429:AK432" si="2216">IF(AJ429,AJ429/AI429*100,0)</f>
        <v>0</v>
      </c>
      <c r="AL429" s="279"/>
      <c r="AM429" s="279"/>
      <c r="AN429" s="279">
        <f t="shared" ref="AN429:AN432" si="2217">IF(AM429,AM429/AL429*100,0)</f>
        <v>0</v>
      </c>
      <c r="AO429" s="279"/>
      <c r="AP429" s="279"/>
      <c r="AQ429" s="279">
        <f t="shared" ref="AQ429:AQ432" si="2218">IF(AP429,AP429/AO429*100,0)</f>
        <v>0</v>
      </c>
      <c r="AR429" s="361"/>
    </row>
    <row r="430" spans="1:44" s="225" customFormat="1" ht="40.15" customHeight="1">
      <c r="A430" s="358"/>
      <c r="B430" s="359"/>
      <c r="C430" s="360"/>
      <c r="D430" s="173" t="s">
        <v>2</v>
      </c>
      <c r="E430" s="279">
        <f t="shared" si="2204"/>
        <v>0</v>
      </c>
      <c r="F430" s="279">
        <f t="shared" si="2205"/>
        <v>0</v>
      </c>
      <c r="G430" s="279">
        <f t="shared" si="2206"/>
        <v>0</v>
      </c>
      <c r="H430" s="279"/>
      <c r="I430" s="279"/>
      <c r="J430" s="279">
        <f t="shared" si="2207"/>
        <v>0</v>
      </c>
      <c r="K430" s="279"/>
      <c r="L430" s="279"/>
      <c r="M430" s="279">
        <f t="shared" si="2208"/>
        <v>0</v>
      </c>
      <c r="N430" s="279"/>
      <c r="O430" s="279"/>
      <c r="P430" s="279">
        <f t="shared" si="2209"/>
        <v>0</v>
      </c>
      <c r="Q430" s="279"/>
      <c r="R430" s="279"/>
      <c r="S430" s="279">
        <f t="shared" si="2210"/>
        <v>0</v>
      </c>
      <c r="T430" s="279"/>
      <c r="U430" s="279"/>
      <c r="V430" s="279">
        <f t="shared" si="2211"/>
        <v>0</v>
      </c>
      <c r="W430" s="279"/>
      <c r="X430" s="279"/>
      <c r="Y430" s="279">
        <f t="shared" si="2212"/>
        <v>0</v>
      </c>
      <c r="Z430" s="279"/>
      <c r="AA430" s="279"/>
      <c r="AB430" s="279">
        <f t="shared" si="2213"/>
        <v>0</v>
      </c>
      <c r="AC430" s="279"/>
      <c r="AD430" s="279"/>
      <c r="AE430" s="279">
        <f t="shared" si="2214"/>
        <v>0</v>
      </c>
      <c r="AF430" s="279"/>
      <c r="AG430" s="279"/>
      <c r="AH430" s="279">
        <f t="shared" si="2215"/>
        <v>0</v>
      </c>
      <c r="AI430" s="279"/>
      <c r="AJ430" s="279"/>
      <c r="AK430" s="279">
        <f t="shared" si="2216"/>
        <v>0</v>
      </c>
      <c r="AL430" s="279"/>
      <c r="AM430" s="279"/>
      <c r="AN430" s="279">
        <f t="shared" si="2217"/>
        <v>0</v>
      </c>
      <c r="AO430" s="279"/>
      <c r="AP430" s="279"/>
      <c r="AQ430" s="279">
        <f t="shared" si="2218"/>
        <v>0</v>
      </c>
      <c r="AR430" s="361"/>
    </row>
    <row r="431" spans="1:44" s="225" customFormat="1" ht="40.15" customHeight="1">
      <c r="A431" s="358"/>
      <c r="B431" s="359"/>
      <c r="C431" s="360"/>
      <c r="D431" s="302" t="s">
        <v>43</v>
      </c>
      <c r="E431" s="279">
        <f t="shared" si="2204"/>
        <v>2458.2129599999998</v>
      </c>
      <c r="F431" s="279">
        <f t="shared" si="2205"/>
        <v>2208.4175</v>
      </c>
      <c r="G431" s="279">
        <f t="shared" si="2206"/>
        <v>89.838331175342915</v>
      </c>
      <c r="H431" s="279"/>
      <c r="I431" s="279"/>
      <c r="J431" s="279">
        <f t="shared" si="2207"/>
        <v>0</v>
      </c>
      <c r="K431" s="279"/>
      <c r="L431" s="279"/>
      <c r="M431" s="279">
        <f t="shared" si="2208"/>
        <v>0</v>
      </c>
      <c r="N431" s="279"/>
      <c r="O431" s="279"/>
      <c r="P431" s="279">
        <f t="shared" si="2209"/>
        <v>0</v>
      </c>
      <c r="Q431" s="279"/>
      <c r="R431" s="279"/>
      <c r="S431" s="279">
        <f t="shared" si="2210"/>
        <v>0</v>
      </c>
      <c r="T431" s="279"/>
      <c r="U431" s="279"/>
      <c r="V431" s="279">
        <f t="shared" si="2211"/>
        <v>0</v>
      </c>
      <c r="W431" s="279"/>
      <c r="X431" s="279"/>
      <c r="Y431" s="279">
        <f t="shared" si="2212"/>
        <v>0</v>
      </c>
      <c r="Z431" s="279"/>
      <c r="AA431" s="279"/>
      <c r="AB431" s="279">
        <f t="shared" si="2213"/>
        <v>0</v>
      </c>
      <c r="AC431" s="279"/>
      <c r="AD431" s="279"/>
      <c r="AE431" s="279">
        <f t="shared" si="2214"/>
        <v>0</v>
      </c>
      <c r="AF431" s="279">
        <v>2208.4175</v>
      </c>
      <c r="AG431" s="279">
        <v>2208.4175</v>
      </c>
      <c r="AH431" s="279">
        <f t="shared" si="2215"/>
        <v>100</v>
      </c>
      <c r="AI431" s="279"/>
      <c r="AJ431" s="279"/>
      <c r="AK431" s="279">
        <f t="shared" si="2216"/>
        <v>0</v>
      </c>
      <c r="AL431" s="279"/>
      <c r="AM431" s="279"/>
      <c r="AN431" s="279">
        <f t="shared" si="2217"/>
        <v>0</v>
      </c>
      <c r="AO431" s="279">
        <f>2926.444-468.23104-2208.4175</f>
        <v>249.79545999999982</v>
      </c>
      <c r="AP431" s="279"/>
      <c r="AQ431" s="279">
        <f t="shared" si="2218"/>
        <v>0</v>
      </c>
      <c r="AR431" s="361"/>
    </row>
    <row r="432" spans="1:44" s="225" customFormat="1" ht="40.15" customHeight="1">
      <c r="A432" s="358"/>
      <c r="B432" s="359"/>
      <c r="C432" s="360"/>
      <c r="D432" s="257" t="s">
        <v>263</v>
      </c>
      <c r="E432" s="279">
        <f t="shared" si="2204"/>
        <v>0</v>
      </c>
      <c r="F432" s="279">
        <f t="shared" si="2205"/>
        <v>0</v>
      </c>
      <c r="G432" s="279">
        <f t="shared" si="2206"/>
        <v>0</v>
      </c>
      <c r="H432" s="279"/>
      <c r="I432" s="279"/>
      <c r="J432" s="279">
        <f t="shared" si="2207"/>
        <v>0</v>
      </c>
      <c r="K432" s="279"/>
      <c r="L432" s="279"/>
      <c r="M432" s="279">
        <f t="shared" si="2208"/>
        <v>0</v>
      </c>
      <c r="N432" s="279"/>
      <c r="O432" s="279"/>
      <c r="P432" s="279">
        <f t="shared" si="2209"/>
        <v>0</v>
      </c>
      <c r="Q432" s="279"/>
      <c r="R432" s="279"/>
      <c r="S432" s="279">
        <f t="shared" si="2210"/>
        <v>0</v>
      </c>
      <c r="T432" s="279"/>
      <c r="U432" s="279"/>
      <c r="V432" s="279">
        <f t="shared" si="2211"/>
        <v>0</v>
      </c>
      <c r="W432" s="279"/>
      <c r="X432" s="279"/>
      <c r="Y432" s="279">
        <f t="shared" si="2212"/>
        <v>0</v>
      </c>
      <c r="Z432" s="279"/>
      <c r="AA432" s="279"/>
      <c r="AB432" s="279">
        <f t="shared" si="2213"/>
        <v>0</v>
      </c>
      <c r="AC432" s="279"/>
      <c r="AD432" s="279"/>
      <c r="AE432" s="279">
        <f t="shared" si="2214"/>
        <v>0</v>
      </c>
      <c r="AF432" s="279"/>
      <c r="AG432" s="279"/>
      <c r="AH432" s="279">
        <f t="shared" si="2215"/>
        <v>0</v>
      </c>
      <c r="AI432" s="279"/>
      <c r="AJ432" s="279"/>
      <c r="AK432" s="279">
        <f t="shared" si="2216"/>
        <v>0</v>
      </c>
      <c r="AL432" s="279"/>
      <c r="AM432" s="279"/>
      <c r="AN432" s="279">
        <f t="shared" si="2217"/>
        <v>0</v>
      </c>
      <c r="AO432" s="279"/>
      <c r="AP432" s="279"/>
      <c r="AQ432" s="279">
        <f t="shared" si="2218"/>
        <v>0</v>
      </c>
      <c r="AR432" s="361"/>
    </row>
    <row r="433" spans="1:44" s="225" customFormat="1" ht="40.15" customHeight="1">
      <c r="A433" s="358" t="s">
        <v>491</v>
      </c>
      <c r="B433" s="359" t="s">
        <v>492</v>
      </c>
      <c r="C433" s="360" t="s">
        <v>473</v>
      </c>
      <c r="D433" s="205" t="s">
        <v>41</v>
      </c>
      <c r="E433" s="207">
        <f>H433+K433+N433+Q433+T433+W433+Z433+AC433+AF433+AI433+AL433+AO433</f>
        <v>4652.2020000000002</v>
      </c>
      <c r="F433" s="207">
        <f>I433+L433+O433+R433+U433+X433+AA433+AD433+AG433+AJ433+AM433+AP433</f>
        <v>3839.5337</v>
      </c>
      <c r="G433" s="207">
        <f>IF(F433,F433/E433*100,0)</f>
        <v>82.531534529240119</v>
      </c>
      <c r="H433" s="207">
        <f>SUM(H434:H437)</f>
        <v>0</v>
      </c>
      <c r="I433" s="207">
        <f>SUM(I434:I437)</f>
        <v>0</v>
      </c>
      <c r="J433" s="207">
        <f>IF(I433,I433/H433*100,0)</f>
        <v>0</v>
      </c>
      <c r="K433" s="207">
        <f t="shared" ref="K433:L433" si="2219">SUM(K434:K437)</f>
        <v>0</v>
      </c>
      <c r="L433" s="207">
        <f t="shared" si="2219"/>
        <v>0</v>
      </c>
      <c r="M433" s="207">
        <f>IF(L433,L433/K433*100,0)</f>
        <v>0</v>
      </c>
      <c r="N433" s="207">
        <f t="shared" ref="N433:O433" si="2220">SUM(N434:N437)</f>
        <v>0</v>
      </c>
      <c r="O433" s="207">
        <f t="shared" si="2220"/>
        <v>0</v>
      </c>
      <c r="P433" s="207">
        <f>IF(O433,O433/N433*100,0)</f>
        <v>0</v>
      </c>
      <c r="Q433" s="207">
        <f t="shared" ref="Q433:R433" si="2221">SUM(Q434:Q437)</f>
        <v>0</v>
      </c>
      <c r="R433" s="207">
        <f t="shared" si="2221"/>
        <v>0</v>
      </c>
      <c r="S433" s="207">
        <f>IF(R433,R433/Q433*100,0)</f>
        <v>0</v>
      </c>
      <c r="T433" s="207">
        <f t="shared" ref="T433:U433" si="2222">SUM(T434:T437)</f>
        <v>0</v>
      </c>
      <c r="U433" s="207">
        <f t="shared" si="2222"/>
        <v>0</v>
      </c>
      <c r="V433" s="207">
        <f>IF(U433,U433/T433*100,0)</f>
        <v>0</v>
      </c>
      <c r="W433" s="207">
        <f t="shared" ref="W433:X433" si="2223">SUM(W434:W437)</f>
        <v>0</v>
      </c>
      <c r="X433" s="207">
        <f t="shared" si="2223"/>
        <v>0</v>
      </c>
      <c r="Y433" s="207">
        <f>IF(X433,X433/W433*100,0)</f>
        <v>0</v>
      </c>
      <c r="Z433" s="207">
        <f t="shared" ref="Z433:AA433" si="2224">SUM(Z434:Z437)</f>
        <v>0</v>
      </c>
      <c r="AA433" s="207">
        <f t="shared" si="2224"/>
        <v>0</v>
      </c>
      <c r="AB433" s="207">
        <f>IF(AA433,AA433/Z433*100,0)</f>
        <v>0</v>
      </c>
      <c r="AC433" s="207">
        <f t="shared" ref="AC433:AD433" si="2225">SUM(AC434:AC437)</f>
        <v>0</v>
      </c>
      <c r="AD433" s="207">
        <f t="shared" si="2225"/>
        <v>0</v>
      </c>
      <c r="AE433" s="207">
        <f>IF(AD433,AD433/AC433*100,0)</f>
        <v>0</v>
      </c>
      <c r="AF433" s="207">
        <f t="shared" ref="AF433:AG433" si="2226">SUM(AF434:AF437)</f>
        <v>3839.5337</v>
      </c>
      <c r="AG433" s="207">
        <f t="shared" si="2226"/>
        <v>3839.5337</v>
      </c>
      <c r="AH433" s="207">
        <f>IF(AG433,AG433/AF433*100,0)</f>
        <v>100</v>
      </c>
      <c r="AI433" s="207">
        <f t="shared" ref="AI433:AJ433" si="2227">SUM(AI434:AI437)</f>
        <v>0</v>
      </c>
      <c r="AJ433" s="207">
        <f t="shared" si="2227"/>
        <v>0</v>
      </c>
      <c r="AK433" s="207">
        <f>IF(AJ433,AJ433/AI433*100,0)</f>
        <v>0</v>
      </c>
      <c r="AL433" s="207">
        <f t="shared" ref="AL433:AM433" si="2228">SUM(AL434:AL437)</f>
        <v>0</v>
      </c>
      <c r="AM433" s="207">
        <f t="shared" si="2228"/>
        <v>0</v>
      </c>
      <c r="AN433" s="207">
        <f>IF(AM433,AM433/AL433*100,0)</f>
        <v>0</v>
      </c>
      <c r="AO433" s="207">
        <f t="shared" ref="AO433:AP433" si="2229">SUM(AO434:AO437)</f>
        <v>812.66830000000027</v>
      </c>
      <c r="AP433" s="207">
        <f t="shared" si="2229"/>
        <v>0</v>
      </c>
      <c r="AQ433" s="207">
        <f>IF(AP433,AP433/AO433*100,0)</f>
        <v>0</v>
      </c>
      <c r="AR433" s="361"/>
    </row>
    <row r="434" spans="1:44" s="225" customFormat="1" ht="40.15" customHeight="1">
      <c r="A434" s="358"/>
      <c r="B434" s="359"/>
      <c r="C434" s="360"/>
      <c r="D434" s="173" t="s">
        <v>37</v>
      </c>
      <c r="E434" s="279">
        <f t="shared" ref="E434:E437" si="2230">H434+K434+N434+Q434+T434+W434+Z434+AC434+AF434+AI434+AL434+AO434</f>
        <v>0</v>
      </c>
      <c r="F434" s="279">
        <f t="shared" ref="F434:F437" si="2231">I434+L434+O434+R434+U434+X434+AA434+AD434+AG434+AJ434+AM434+AP434</f>
        <v>0</v>
      </c>
      <c r="G434" s="279">
        <f t="shared" ref="G434:G437" si="2232">IF(F434,F434/E434*100,0)</f>
        <v>0</v>
      </c>
      <c r="H434" s="279"/>
      <c r="I434" s="279"/>
      <c r="J434" s="279">
        <f t="shared" ref="J434:J437" si="2233">IF(I434,I434/H434*100,0)</f>
        <v>0</v>
      </c>
      <c r="K434" s="279"/>
      <c r="L434" s="279"/>
      <c r="M434" s="279">
        <f t="shared" ref="M434:M437" si="2234">IF(L434,L434/K434*100,0)</f>
        <v>0</v>
      </c>
      <c r="N434" s="279"/>
      <c r="O434" s="279"/>
      <c r="P434" s="279">
        <f t="shared" ref="P434:P437" si="2235">IF(O434,O434/N434*100,0)</f>
        <v>0</v>
      </c>
      <c r="Q434" s="279"/>
      <c r="R434" s="279"/>
      <c r="S434" s="279">
        <f t="shared" ref="S434:S437" si="2236">IF(R434,R434/Q434*100,0)</f>
        <v>0</v>
      </c>
      <c r="T434" s="279"/>
      <c r="U434" s="279"/>
      <c r="V434" s="279">
        <f t="shared" ref="V434:V437" si="2237">IF(U434,U434/T434*100,0)</f>
        <v>0</v>
      </c>
      <c r="W434" s="279"/>
      <c r="X434" s="279"/>
      <c r="Y434" s="279">
        <f t="shared" ref="Y434:Y437" si="2238">IF(X434,X434/W434*100,0)</f>
        <v>0</v>
      </c>
      <c r="Z434" s="279"/>
      <c r="AA434" s="279"/>
      <c r="AB434" s="279">
        <f t="shared" ref="AB434:AB437" si="2239">IF(AA434,AA434/Z434*100,0)</f>
        <v>0</v>
      </c>
      <c r="AC434" s="279"/>
      <c r="AD434" s="279"/>
      <c r="AE434" s="279">
        <f t="shared" ref="AE434:AE437" si="2240">IF(AD434,AD434/AC434*100,0)</f>
        <v>0</v>
      </c>
      <c r="AF434" s="279"/>
      <c r="AG434" s="279"/>
      <c r="AH434" s="279">
        <f t="shared" ref="AH434:AH437" si="2241">IF(AG434,AG434/AF434*100,0)</f>
        <v>0</v>
      </c>
      <c r="AI434" s="279"/>
      <c r="AJ434" s="279"/>
      <c r="AK434" s="279">
        <f t="shared" ref="AK434:AK437" si="2242">IF(AJ434,AJ434/AI434*100,0)</f>
        <v>0</v>
      </c>
      <c r="AL434" s="279"/>
      <c r="AM434" s="279"/>
      <c r="AN434" s="279">
        <f t="shared" ref="AN434:AN437" si="2243">IF(AM434,AM434/AL434*100,0)</f>
        <v>0</v>
      </c>
      <c r="AO434" s="279"/>
      <c r="AP434" s="279"/>
      <c r="AQ434" s="279">
        <f t="shared" ref="AQ434:AQ437" si="2244">IF(AP434,AP434/AO434*100,0)</f>
        <v>0</v>
      </c>
      <c r="AR434" s="361"/>
    </row>
    <row r="435" spans="1:44" s="225" customFormat="1" ht="40.15" customHeight="1">
      <c r="A435" s="358"/>
      <c r="B435" s="359"/>
      <c r="C435" s="360"/>
      <c r="D435" s="173" t="s">
        <v>2</v>
      </c>
      <c r="E435" s="279">
        <f t="shared" si="2230"/>
        <v>0</v>
      </c>
      <c r="F435" s="279">
        <f t="shared" si="2231"/>
        <v>0</v>
      </c>
      <c r="G435" s="279">
        <f t="shared" si="2232"/>
        <v>0</v>
      </c>
      <c r="H435" s="279"/>
      <c r="I435" s="279"/>
      <c r="J435" s="279">
        <f t="shared" si="2233"/>
        <v>0</v>
      </c>
      <c r="K435" s="279"/>
      <c r="L435" s="279"/>
      <c r="M435" s="279">
        <f t="shared" si="2234"/>
        <v>0</v>
      </c>
      <c r="N435" s="279"/>
      <c r="O435" s="279"/>
      <c r="P435" s="279">
        <f t="shared" si="2235"/>
        <v>0</v>
      </c>
      <c r="Q435" s="279"/>
      <c r="R435" s="279"/>
      <c r="S435" s="279">
        <f t="shared" si="2236"/>
        <v>0</v>
      </c>
      <c r="T435" s="279"/>
      <c r="U435" s="279"/>
      <c r="V435" s="279">
        <f t="shared" si="2237"/>
        <v>0</v>
      </c>
      <c r="W435" s="279"/>
      <c r="X435" s="279"/>
      <c r="Y435" s="279">
        <f t="shared" si="2238"/>
        <v>0</v>
      </c>
      <c r="Z435" s="279"/>
      <c r="AA435" s="279"/>
      <c r="AB435" s="279">
        <f t="shared" si="2239"/>
        <v>0</v>
      </c>
      <c r="AC435" s="279"/>
      <c r="AD435" s="279"/>
      <c r="AE435" s="279">
        <f t="shared" si="2240"/>
        <v>0</v>
      </c>
      <c r="AF435" s="279"/>
      <c r="AG435" s="279"/>
      <c r="AH435" s="279">
        <f t="shared" si="2241"/>
        <v>0</v>
      </c>
      <c r="AI435" s="279"/>
      <c r="AJ435" s="279"/>
      <c r="AK435" s="279">
        <f t="shared" si="2242"/>
        <v>0</v>
      </c>
      <c r="AL435" s="279"/>
      <c r="AM435" s="279"/>
      <c r="AN435" s="279">
        <f t="shared" si="2243"/>
        <v>0</v>
      </c>
      <c r="AO435" s="279"/>
      <c r="AP435" s="279"/>
      <c r="AQ435" s="279">
        <f t="shared" si="2244"/>
        <v>0</v>
      </c>
      <c r="AR435" s="361"/>
    </row>
    <row r="436" spans="1:44" s="225" customFormat="1" ht="40.15" customHeight="1">
      <c r="A436" s="358"/>
      <c r="B436" s="359"/>
      <c r="C436" s="360"/>
      <c r="D436" s="302" t="s">
        <v>43</v>
      </c>
      <c r="E436" s="279">
        <f t="shared" si="2230"/>
        <v>4652.2020000000002</v>
      </c>
      <c r="F436" s="279">
        <f t="shared" si="2231"/>
        <v>3839.5337</v>
      </c>
      <c r="G436" s="279">
        <f t="shared" si="2232"/>
        <v>82.531534529240119</v>
      </c>
      <c r="H436" s="279"/>
      <c r="I436" s="279"/>
      <c r="J436" s="279">
        <f t="shared" si="2233"/>
        <v>0</v>
      </c>
      <c r="K436" s="279"/>
      <c r="L436" s="279"/>
      <c r="M436" s="279">
        <f t="shared" si="2234"/>
        <v>0</v>
      </c>
      <c r="N436" s="279"/>
      <c r="O436" s="279"/>
      <c r="P436" s="279">
        <f t="shared" si="2235"/>
        <v>0</v>
      </c>
      <c r="Q436" s="279"/>
      <c r="R436" s="279"/>
      <c r="S436" s="279">
        <f t="shared" si="2236"/>
        <v>0</v>
      </c>
      <c r="T436" s="279"/>
      <c r="U436" s="279"/>
      <c r="V436" s="279">
        <f t="shared" si="2237"/>
        <v>0</v>
      </c>
      <c r="W436" s="279"/>
      <c r="X436" s="279"/>
      <c r="Y436" s="279">
        <f t="shared" si="2238"/>
        <v>0</v>
      </c>
      <c r="Z436" s="279"/>
      <c r="AA436" s="279"/>
      <c r="AB436" s="279">
        <f t="shared" si="2239"/>
        <v>0</v>
      </c>
      <c r="AC436" s="279"/>
      <c r="AD436" s="279"/>
      <c r="AE436" s="279">
        <f t="shared" si="2240"/>
        <v>0</v>
      </c>
      <c r="AF436" s="279">
        <v>3839.5337</v>
      </c>
      <c r="AG436" s="279">
        <v>3839.5337</v>
      </c>
      <c r="AH436" s="279">
        <f t="shared" si="2241"/>
        <v>100</v>
      </c>
      <c r="AI436" s="279"/>
      <c r="AJ436" s="279"/>
      <c r="AK436" s="279">
        <f t="shared" si="2242"/>
        <v>0</v>
      </c>
      <c r="AL436" s="279"/>
      <c r="AM436" s="279"/>
      <c r="AN436" s="279">
        <f t="shared" si="2243"/>
        <v>0</v>
      </c>
      <c r="AO436" s="279">
        <f>4652.202-3839.5337</f>
        <v>812.66830000000027</v>
      </c>
      <c r="AP436" s="279"/>
      <c r="AQ436" s="279">
        <f t="shared" si="2244"/>
        <v>0</v>
      </c>
      <c r="AR436" s="361"/>
    </row>
    <row r="437" spans="1:44" s="225" customFormat="1" ht="40.15" customHeight="1">
      <c r="A437" s="358"/>
      <c r="B437" s="359"/>
      <c r="C437" s="360"/>
      <c r="D437" s="257" t="s">
        <v>263</v>
      </c>
      <c r="E437" s="279">
        <f t="shared" si="2230"/>
        <v>0</v>
      </c>
      <c r="F437" s="279">
        <f t="shared" si="2231"/>
        <v>0</v>
      </c>
      <c r="G437" s="279">
        <f t="shared" si="2232"/>
        <v>0</v>
      </c>
      <c r="H437" s="279"/>
      <c r="I437" s="279"/>
      <c r="J437" s="279">
        <f t="shared" si="2233"/>
        <v>0</v>
      </c>
      <c r="K437" s="279"/>
      <c r="L437" s="279"/>
      <c r="M437" s="279">
        <f t="shared" si="2234"/>
        <v>0</v>
      </c>
      <c r="N437" s="279"/>
      <c r="O437" s="279"/>
      <c r="P437" s="279">
        <f t="shared" si="2235"/>
        <v>0</v>
      </c>
      <c r="Q437" s="279"/>
      <c r="R437" s="279"/>
      <c r="S437" s="279">
        <f t="shared" si="2236"/>
        <v>0</v>
      </c>
      <c r="T437" s="279"/>
      <c r="U437" s="279"/>
      <c r="V437" s="279">
        <f t="shared" si="2237"/>
        <v>0</v>
      </c>
      <c r="W437" s="279"/>
      <c r="X437" s="279"/>
      <c r="Y437" s="279">
        <f t="shared" si="2238"/>
        <v>0</v>
      </c>
      <c r="Z437" s="279"/>
      <c r="AA437" s="279"/>
      <c r="AB437" s="279">
        <f t="shared" si="2239"/>
        <v>0</v>
      </c>
      <c r="AC437" s="279"/>
      <c r="AD437" s="279"/>
      <c r="AE437" s="279">
        <f t="shared" si="2240"/>
        <v>0</v>
      </c>
      <c r="AF437" s="279"/>
      <c r="AG437" s="279"/>
      <c r="AH437" s="279">
        <f t="shared" si="2241"/>
        <v>0</v>
      </c>
      <c r="AI437" s="279"/>
      <c r="AJ437" s="279"/>
      <c r="AK437" s="279">
        <f t="shared" si="2242"/>
        <v>0</v>
      </c>
      <c r="AL437" s="279"/>
      <c r="AM437" s="279"/>
      <c r="AN437" s="279">
        <f t="shared" si="2243"/>
        <v>0</v>
      </c>
      <c r="AO437" s="279"/>
      <c r="AP437" s="279"/>
      <c r="AQ437" s="279">
        <f t="shared" si="2244"/>
        <v>0</v>
      </c>
      <c r="AR437" s="361"/>
    </row>
    <row r="438" spans="1:44" s="225" customFormat="1" ht="40.15" customHeight="1">
      <c r="A438" s="358" t="s">
        <v>493</v>
      </c>
      <c r="B438" s="359" t="s">
        <v>494</v>
      </c>
      <c r="C438" s="360" t="s">
        <v>473</v>
      </c>
      <c r="D438" s="205" t="s">
        <v>41</v>
      </c>
      <c r="E438" s="207">
        <f>H438+K438+N438+Q438+T438+W438+Z438+AC438+AF438+AI438+AL438+AO438</f>
        <v>599.34</v>
      </c>
      <c r="F438" s="207">
        <f>I438+L438+O438+R438+U438+X438+AA438+AD438+AG438+AJ438+AM438+AP438</f>
        <v>599.34</v>
      </c>
      <c r="G438" s="207">
        <f>IF(F438,F438/E438*100,0)</f>
        <v>100</v>
      </c>
      <c r="H438" s="207">
        <f>SUM(H439:H442)</f>
        <v>0</v>
      </c>
      <c r="I438" s="207">
        <f>SUM(I439:I442)</f>
        <v>0</v>
      </c>
      <c r="J438" s="207">
        <f>IF(I438,I438/H438*100,0)</f>
        <v>0</v>
      </c>
      <c r="K438" s="207">
        <f t="shared" ref="K438:L438" si="2245">SUM(K439:K442)</f>
        <v>0</v>
      </c>
      <c r="L438" s="207">
        <f t="shared" si="2245"/>
        <v>0</v>
      </c>
      <c r="M438" s="207">
        <f>IF(L438,L438/K438*100,0)</f>
        <v>0</v>
      </c>
      <c r="N438" s="207">
        <f t="shared" ref="N438:O438" si="2246">SUM(N439:N442)</f>
        <v>0</v>
      </c>
      <c r="O438" s="207">
        <f t="shared" si="2246"/>
        <v>0</v>
      </c>
      <c r="P438" s="207">
        <f>IF(O438,O438/N438*100,0)</f>
        <v>0</v>
      </c>
      <c r="Q438" s="207">
        <f t="shared" ref="Q438:R438" si="2247">SUM(Q439:Q442)</f>
        <v>0</v>
      </c>
      <c r="R438" s="207">
        <f t="shared" si="2247"/>
        <v>0</v>
      </c>
      <c r="S438" s="207">
        <f>IF(R438,R438/Q438*100,0)</f>
        <v>0</v>
      </c>
      <c r="T438" s="207">
        <f t="shared" ref="T438:U438" si="2248">SUM(T439:T442)</f>
        <v>0</v>
      </c>
      <c r="U438" s="207">
        <f t="shared" si="2248"/>
        <v>0</v>
      </c>
      <c r="V438" s="207">
        <f>IF(U438,U438/T438*100,0)</f>
        <v>0</v>
      </c>
      <c r="W438" s="207">
        <f t="shared" ref="W438:X438" si="2249">SUM(W439:W442)</f>
        <v>0</v>
      </c>
      <c r="X438" s="207">
        <f t="shared" si="2249"/>
        <v>0</v>
      </c>
      <c r="Y438" s="207">
        <f>IF(X438,X438/W438*100,0)</f>
        <v>0</v>
      </c>
      <c r="Z438" s="207">
        <f t="shared" ref="Z438:AA438" si="2250">SUM(Z439:Z442)</f>
        <v>0</v>
      </c>
      <c r="AA438" s="207">
        <f t="shared" si="2250"/>
        <v>0</v>
      </c>
      <c r="AB438" s="207">
        <f>IF(AA438,AA438/Z438*100,0)</f>
        <v>0</v>
      </c>
      <c r="AC438" s="207">
        <f t="shared" ref="AC438:AD438" si="2251">SUM(AC439:AC442)</f>
        <v>599.34</v>
      </c>
      <c r="AD438" s="207">
        <f t="shared" si="2251"/>
        <v>599.34</v>
      </c>
      <c r="AE438" s="207">
        <f>IF(AD438,AD438/AC438*100,0)</f>
        <v>100</v>
      </c>
      <c r="AF438" s="207">
        <f t="shared" ref="AF438:AG438" si="2252">SUM(AF439:AF442)</f>
        <v>0</v>
      </c>
      <c r="AG438" s="207">
        <f t="shared" si="2252"/>
        <v>0</v>
      </c>
      <c r="AH438" s="207">
        <f>IF(AG438,AG438/AF438*100,0)</f>
        <v>0</v>
      </c>
      <c r="AI438" s="207">
        <f t="shared" ref="AI438:AJ438" si="2253">SUM(AI439:AI442)</f>
        <v>0</v>
      </c>
      <c r="AJ438" s="207">
        <f t="shared" si="2253"/>
        <v>0</v>
      </c>
      <c r="AK438" s="207">
        <f>IF(AJ438,AJ438/AI438*100,0)</f>
        <v>0</v>
      </c>
      <c r="AL438" s="207">
        <f t="shared" ref="AL438:AM438" si="2254">SUM(AL439:AL442)</f>
        <v>0</v>
      </c>
      <c r="AM438" s="207">
        <f t="shared" si="2254"/>
        <v>0</v>
      </c>
      <c r="AN438" s="207">
        <f>IF(AM438,AM438/AL438*100,0)</f>
        <v>0</v>
      </c>
      <c r="AO438" s="207">
        <f t="shared" ref="AO438:AP438" si="2255">SUM(AO439:AO442)</f>
        <v>0</v>
      </c>
      <c r="AP438" s="207">
        <f t="shared" si="2255"/>
        <v>0</v>
      </c>
      <c r="AQ438" s="207">
        <f>IF(AP438,AP438/AO438*100,0)</f>
        <v>0</v>
      </c>
      <c r="AR438" s="361"/>
    </row>
    <row r="439" spans="1:44" s="225" customFormat="1" ht="40.15" customHeight="1">
      <c r="A439" s="358"/>
      <c r="B439" s="359"/>
      <c r="C439" s="360"/>
      <c r="D439" s="173" t="s">
        <v>37</v>
      </c>
      <c r="E439" s="279">
        <f t="shared" ref="E439:E442" si="2256">H439+K439+N439+Q439+T439+W439+Z439+AC439+AF439+AI439+AL439+AO439</f>
        <v>0</v>
      </c>
      <c r="F439" s="279">
        <f t="shared" ref="F439:F442" si="2257">I439+L439+O439+R439+U439+X439+AA439+AD439+AG439+AJ439+AM439+AP439</f>
        <v>0</v>
      </c>
      <c r="G439" s="279">
        <f t="shared" ref="G439:G442" si="2258">IF(F439,F439/E439*100,0)</f>
        <v>0</v>
      </c>
      <c r="H439" s="279"/>
      <c r="I439" s="279"/>
      <c r="J439" s="279">
        <f t="shared" ref="J439:J442" si="2259">IF(I439,I439/H439*100,0)</f>
        <v>0</v>
      </c>
      <c r="K439" s="279"/>
      <c r="L439" s="279"/>
      <c r="M439" s="279">
        <f t="shared" ref="M439:M442" si="2260">IF(L439,L439/K439*100,0)</f>
        <v>0</v>
      </c>
      <c r="N439" s="279"/>
      <c r="O439" s="279"/>
      <c r="P439" s="279">
        <f t="shared" ref="P439:P442" si="2261">IF(O439,O439/N439*100,0)</f>
        <v>0</v>
      </c>
      <c r="Q439" s="279"/>
      <c r="R439" s="279"/>
      <c r="S439" s="279">
        <f t="shared" ref="S439:S442" si="2262">IF(R439,R439/Q439*100,0)</f>
        <v>0</v>
      </c>
      <c r="T439" s="279"/>
      <c r="U439" s="279"/>
      <c r="V439" s="279">
        <f t="shared" ref="V439:V442" si="2263">IF(U439,U439/T439*100,0)</f>
        <v>0</v>
      </c>
      <c r="W439" s="279"/>
      <c r="X439" s="279"/>
      <c r="Y439" s="279">
        <f t="shared" ref="Y439:Y442" si="2264">IF(X439,X439/W439*100,0)</f>
        <v>0</v>
      </c>
      <c r="Z439" s="279"/>
      <c r="AA439" s="279"/>
      <c r="AB439" s="279">
        <f t="shared" ref="AB439:AB442" si="2265">IF(AA439,AA439/Z439*100,0)</f>
        <v>0</v>
      </c>
      <c r="AC439" s="279"/>
      <c r="AD439" s="279"/>
      <c r="AE439" s="279">
        <f t="shared" ref="AE439:AE442" si="2266">IF(AD439,AD439/AC439*100,0)</f>
        <v>0</v>
      </c>
      <c r="AF439" s="279"/>
      <c r="AG439" s="279"/>
      <c r="AH439" s="279">
        <f t="shared" ref="AH439:AH442" si="2267">IF(AG439,AG439/AF439*100,0)</f>
        <v>0</v>
      </c>
      <c r="AI439" s="279"/>
      <c r="AJ439" s="279"/>
      <c r="AK439" s="279">
        <f t="shared" ref="AK439:AK442" si="2268">IF(AJ439,AJ439/AI439*100,0)</f>
        <v>0</v>
      </c>
      <c r="AL439" s="279"/>
      <c r="AM439" s="279"/>
      <c r="AN439" s="279">
        <f t="shared" ref="AN439:AN442" si="2269">IF(AM439,AM439/AL439*100,0)</f>
        <v>0</v>
      </c>
      <c r="AO439" s="279"/>
      <c r="AP439" s="279"/>
      <c r="AQ439" s="279">
        <f t="shared" ref="AQ439:AQ442" si="2270">IF(AP439,AP439/AO439*100,0)</f>
        <v>0</v>
      </c>
      <c r="AR439" s="361"/>
    </row>
    <row r="440" spans="1:44" s="225" customFormat="1" ht="40.15" customHeight="1">
      <c r="A440" s="358"/>
      <c r="B440" s="359"/>
      <c r="C440" s="360"/>
      <c r="D440" s="173" t="s">
        <v>2</v>
      </c>
      <c r="E440" s="279">
        <f t="shared" si="2256"/>
        <v>0</v>
      </c>
      <c r="F440" s="279">
        <f t="shared" si="2257"/>
        <v>0</v>
      </c>
      <c r="G440" s="279">
        <f t="shared" si="2258"/>
        <v>0</v>
      </c>
      <c r="H440" s="279"/>
      <c r="I440" s="279"/>
      <c r="J440" s="279">
        <f t="shared" si="2259"/>
        <v>0</v>
      </c>
      <c r="K440" s="279"/>
      <c r="L440" s="279"/>
      <c r="M440" s="279">
        <f t="shared" si="2260"/>
        <v>0</v>
      </c>
      <c r="N440" s="279"/>
      <c r="O440" s="279"/>
      <c r="P440" s="279">
        <f t="shared" si="2261"/>
        <v>0</v>
      </c>
      <c r="Q440" s="279"/>
      <c r="R440" s="279"/>
      <c r="S440" s="279">
        <f t="shared" si="2262"/>
        <v>0</v>
      </c>
      <c r="T440" s="279"/>
      <c r="U440" s="279"/>
      <c r="V440" s="279">
        <f t="shared" si="2263"/>
        <v>0</v>
      </c>
      <c r="W440" s="279"/>
      <c r="X440" s="279"/>
      <c r="Y440" s="279">
        <f t="shared" si="2264"/>
        <v>0</v>
      </c>
      <c r="Z440" s="279"/>
      <c r="AA440" s="279"/>
      <c r="AB440" s="279">
        <f t="shared" si="2265"/>
        <v>0</v>
      </c>
      <c r="AC440" s="279"/>
      <c r="AD440" s="279"/>
      <c r="AE440" s="279">
        <f t="shared" si="2266"/>
        <v>0</v>
      </c>
      <c r="AF440" s="279"/>
      <c r="AG440" s="279"/>
      <c r="AH440" s="279">
        <f t="shared" si="2267"/>
        <v>0</v>
      </c>
      <c r="AI440" s="279"/>
      <c r="AJ440" s="279"/>
      <c r="AK440" s="279">
        <f t="shared" si="2268"/>
        <v>0</v>
      </c>
      <c r="AL440" s="279"/>
      <c r="AM440" s="279"/>
      <c r="AN440" s="279">
        <f t="shared" si="2269"/>
        <v>0</v>
      </c>
      <c r="AO440" s="279"/>
      <c r="AP440" s="279"/>
      <c r="AQ440" s="279">
        <f t="shared" si="2270"/>
        <v>0</v>
      </c>
      <c r="AR440" s="361"/>
    </row>
    <row r="441" spans="1:44" s="225" customFormat="1" ht="40.15" customHeight="1">
      <c r="A441" s="358"/>
      <c r="B441" s="359"/>
      <c r="C441" s="360"/>
      <c r="D441" s="302" t="s">
        <v>43</v>
      </c>
      <c r="E441" s="279">
        <f t="shared" si="2256"/>
        <v>599.34</v>
      </c>
      <c r="F441" s="279">
        <f t="shared" si="2257"/>
        <v>599.34</v>
      </c>
      <c r="G441" s="279">
        <f t="shared" si="2258"/>
        <v>100</v>
      </c>
      <c r="H441" s="279"/>
      <c r="I441" s="279"/>
      <c r="J441" s="279">
        <f t="shared" si="2259"/>
        <v>0</v>
      </c>
      <c r="K441" s="279"/>
      <c r="L441" s="279"/>
      <c r="M441" s="279">
        <f t="shared" si="2260"/>
        <v>0</v>
      </c>
      <c r="N441" s="279"/>
      <c r="O441" s="279"/>
      <c r="P441" s="279">
        <f t="shared" si="2261"/>
        <v>0</v>
      </c>
      <c r="Q441" s="279"/>
      <c r="R441" s="279"/>
      <c r="S441" s="279">
        <f t="shared" si="2262"/>
        <v>0</v>
      </c>
      <c r="T441" s="279"/>
      <c r="U441" s="279"/>
      <c r="V441" s="279">
        <f t="shared" si="2263"/>
        <v>0</v>
      </c>
      <c r="W441" s="279"/>
      <c r="X441" s="279"/>
      <c r="Y441" s="279">
        <f t="shared" si="2264"/>
        <v>0</v>
      </c>
      <c r="Z441" s="279"/>
      <c r="AA441" s="279"/>
      <c r="AB441" s="279">
        <f t="shared" si="2265"/>
        <v>0</v>
      </c>
      <c r="AC441" s="279">
        <v>599.34</v>
      </c>
      <c r="AD441" s="279">
        <v>599.34</v>
      </c>
      <c r="AE441" s="279">
        <f t="shared" si="2266"/>
        <v>100</v>
      </c>
      <c r="AF441" s="279"/>
      <c r="AG441" s="279"/>
      <c r="AH441" s="279">
        <f t="shared" si="2267"/>
        <v>0</v>
      </c>
      <c r="AI441" s="279"/>
      <c r="AJ441" s="279"/>
      <c r="AK441" s="279">
        <f t="shared" si="2268"/>
        <v>0</v>
      </c>
      <c r="AL441" s="279"/>
      <c r="AM441" s="279"/>
      <c r="AN441" s="279">
        <f t="shared" si="2269"/>
        <v>0</v>
      </c>
      <c r="AO441" s="279"/>
      <c r="AP441" s="279"/>
      <c r="AQ441" s="279">
        <f t="shared" si="2270"/>
        <v>0</v>
      </c>
      <c r="AR441" s="361"/>
    </row>
    <row r="442" spans="1:44" s="225" customFormat="1" ht="40.15" customHeight="1">
      <c r="A442" s="358"/>
      <c r="B442" s="359"/>
      <c r="C442" s="360"/>
      <c r="D442" s="257" t="s">
        <v>263</v>
      </c>
      <c r="E442" s="279">
        <f t="shared" si="2256"/>
        <v>0</v>
      </c>
      <c r="F442" s="279">
        <f t="shared" si="2257"/>
        <v>0</v>
      </c>
      <c r="G442" s="279">
        <f t="shared" si="2258"/>
        <v>0</v>
      </c>
      <c r="H442" s="279"/>
      <c r="I442" s="279"/>
      <c r="J442" s="279">
        <f t="shared" si="2259"/>
        <v>0</v>
      </c>
      <c r="K442" s="279"/>
      <c r="L442" s="279"/>
      <c r="M442" s="279">
        <f t="shared" si="2260"/>
        <v>0</v>
      </c>
      <c r="N442" s="279"/>
      <c r="O442" s="279"/>
      <c r="P442" s="279">
        <f t="shared" si="2261"/>
        <v>0</v>
      </c>
      <c r="Q442" s="279"/>
      <c r="R442" s="279"/>
      <c r="S442" s="279">
        <f t="shared" si="2262"/>
        <v>0</v>
      </c>
      <c r="T442" s="279"/>
      <c r="U442" s="279"/>
      <c r="V442" s="279">
        <f t="shared" si="2263"/>
        <v>0</v>
      </c>
      <c r="W442" s="279"/>
      <c r="X442" s="279"/>
      <c r="Y442" s="279">
        <f t="shared" si="2264"/>
        <v>0</v>
      </c>
      <c r="Z442" s="279"/>
      <c r="AA442" s="279"/>
      <c r="AB442" s="279">
        <f t="shared" si="2265"/>
        <v>0</v>
      </c>
      <c r="AC442" s="279"/>
      <c r="AD442" s="279"/>
      <c r="AE442" s="279">
        <f t="shared" si="2266"/>
        <v>0</v>
      </c>
      <c r="AF442" s="279"/>
      <c r="AG442" s="279"/>
      <c r="AH442" s="279">
        <f t="shared" si="2267"/>
        <v>0</v>
      </c>
      <c r="AI442" s="279"/>
      <c r="AJ442" s="279"/>
      <c r="AK442" s="279">
        <f t="shared" si="2268"/>
        <v>0</v>
      </c>
      <c r="AL442" s="279"/>
      <c r="AM442" s="279"/>
      <c r="AN442" s="279">
        <f t="shared" si="2269"/>
        <v>0</v>
      </c>
      <c r="AO442" s="279"/>
      <c r="AP442" s="279"/>
      <c r="AQ442" s="279">
        <f t="shared" si="2270"/>
        <v>0</v>
      </c>
      <c r="AR442" s="361"/>
    </row>
    <row r="443" spans="1:44" s="225" customFormat="1" ht="40.15" customHeight="1">
      <c r="A443" s="358" t="s">
        <v>495</v>
      </c>
      <c r="B443" s="359" t="s">
        <v>496</v>
      </c>
      <c r="C443" s="360" t="s">
        <v>473</v>
      </c>
      <c r="D443" s="205" t="s">
        <v>41</v>
      </c>
      <c r="E443" s="207">
        <f>H443+K443+N443+Q443+T443+W443+Z443+AC443+AF443+AI443+AL443+AO443</f>
        <v>250</v>
      </c>
      <c r="F443" s="207">
        <f>I443+L443+O443+R443+U443+X443+AA443+AD443+AG443+AJ443+AM443+AP443</f>
        <v>0</v>
      </c>
      <c r="G443" s="207">
        <f>IF(F443,F443/E443*100,0)</f>
        <v>0</v>
      </c>
      <c r="H443" s="207">
        <f>SUM(H444:H447)</f>
        <v>0</v>
      </c>
      <c r="I443" s="207">
        <f>SUM(I444:I447)</f>
        <v>0</v>
      </c>
      <c r="J443" s="207">
        <f>IF(I443,I443/H443*100,0)</f>
        <v>0</v>
      </c>
      <c r="K443" s="207">
        <f t="shared" ref="K443:L443" si="2271">SUM(K444:K447)</f>
        <v>0</v>
      </c>
      <c r="L443" s="207">
        <f t="shared" si="2271"/>
        <v>0</v>
      </c>
      <c r="M443" s="207">
        <f>IF(L443,L443/K443*100,0)</f>
        <v>0</v>
      </c>
      <c r="N443" s="207">
        <f t="shared" ref="N443:O443" si="2272">SUM(N444:N447)</f>
        <v>0</v>
      </c>
      <c r="O443" s="207">
        <f t="shared" si="2272"/>
        <v>0</v>
      </c>
      <c r="P443" s="207">
        <f>IF(O443,O443/N443*100,0)</f>
        <v>0</v>
      </c>
      <c r="Q443" s="207">
        <f t="shared" ref="Q443:R443" si="2273">SUM(Q444:Q447)</f>
        <v>0</v>
      </c>
      <c r="R443" s="207">
        <f t="shared" si="2273"/>
        <v>0</v>
      </c>
      <c r="S443" s="207">
        <f>IF(R443,R443/Q443*100,0)</f>
        <v>0</v>
      </c>
      <c r="T443" s="207">
        <f t="shared" ref="T443:U443" si="2274">SUM(T444:T447)</f>
        <v>0</v>
      </c>
      <c r="U443" s="207">
        <f t="shared" si="2274"/>
        <v>0</v>
      </c>
      <c r="V443" s="207">
        <f>IF(U443,U443/T443*100,0)</f>
        <v>0</v>
      </c>
      <c r="W443" s="207">
        <f t="shared" ref="W443:X443" si="2275">SUM(W444:W447)</f>
        <v>0</v>
      </c>
      <c r="X443" s="207">
        <f t="shared" si="2275"/>
        <v>0</v>
      </c>
      <c r="Y443" s="207">
        <f>IF(X443,X443/W443*100,0)</f>
        <v>0</v>
      </c>
      <c r="Z443" s="207">
        <f t="shared" ref="Z443:AA443" si="2276">SUM(Z444:Z447)</f>
        <v>0</v>
      </c>
      <c r="AA443" s="207">
        <f t="shared" si="2276"/>
        <v>0</v>
      </c>
      <c r="AB443" s="207">
        <f>IF(AA443,AA443/Z443*100,0)</f>
        <v>0</v>
      </c>
      <c r="AC443" s="207">
        <f t="shared" ref="AC443:AD443" si="2277">SUM(AC444:AC447)</f>
        <v>0</v>
      </c>
      <c r="AD443" s="207">
        <f t="shared" si="2277"/>
        <v>0</v>
      </c>
      <c r="AE443" s="207">
        <f>IF(AD443,AD443/AC443*100,0)</f>
        <v>0</v>
      </c>
      <c r="AF443" s="207">
        <f t="shared" ref="AF443:AG443" si="2278">SUM(AF444:AF447)</f>
        <v>0</v>
      </c>
      <c r="AG443" s="207">
        <f t="shared" si="2278"/>
        <v>0</v>
      </c>
      <c r="AH443" s="207">
        <f>IF(AG443,AG443/AF443*100,0)</f>
        <v>0</v>
      </c>
      <c r="AI443" s="207">
        <f t="shared" ref="AI443:AJ443" si="2279">SUM(AI444:AI447)</f>
        <v>0</v>
      </c>
      <c r="AJ443" s="207">
        <f t="shared" si="2279"/>
        <v>0</v>
      </c>
      <c r="AK443" s="207">
        <f>IF(AJ443,AJ443/AI443*100,0)</f>
        <v>0</v>
      </c>
      <c r="AL443" s="207">
        <f t="shared" ref="AL443:AM443" si="2280">SUM(AL444:AL447)</f>
        <v>0</v>
      </c>
      <c r="AM443" s="207">
        <f t="shared" si="2280"/>
        <v>0</v>
      </c>
      <c r="AN443" s="207">
        <f>IF(AM443,AM443/AL443*100,0)</f>
        <v>0</v>
      </c>
      <c r="AO443" s="207">
        <f t="shared" ref="AO443:AP443" si="2281">SUM(AO444:AO447)</f>
        <v>250</v>
      </c>
      <c r="AP443" s="207">
        <f t="shared" si="2281"/>
        <v>0</v>
      </c>
      <c r="AQ443" s="207">
        <f>IF(AP443,AP443/AO443*100,0)</f>
        <v>0</v>
      </c>
      <c r="AR443" s="361"/>
    </row>
    <row r="444" spans="1:44" s="225" customFormat="1" ht="40.15" customHeight="1">
      <c r="A444" s="358"/>
      <c r="B444" s="359"/>
      <c r="C444" s="360"/>
      <c r="D444" s="173" t="s">
        <v>37</v>
      </c>
      <c r="E444" s="279">
        <f t="shared" ref="E444:E447" si="2282">H444+K444+N444+Q444+T444+W444+Z444+AC444+AF444+AI444+AL444+AO444</f>
        <v>0</v>
      </c>
      <c r="F444" s="279">
        <f t="shared" ref="F444:F447" si="2283">I444+L444+O444+R444+U444+X444+AA444+AD444+AG444+AJ444+AM444+AP444</f>
        <v>0</v>
      </c>
      <c r="G444" s="279">
        <f t="shared" ref="G444:G447" si="2284">IF(F444,F444/E444*100,0)</f>
        <v>0</v>
      </c>
      <c r="H444" s="279"/>
      <c r="I444" s="279"/>
      <c r="J444" s="279">
        <f t="shared" ref="J444:J447" si="2285">IF(I444,I444/H444*100,0)</f>
        <v>0</v>
      </c>
      <c r="K444" s="279"/>
      <c r="L444" s="279"/>
      <c r="M444" s="279">
        <f t="shared" ref="M444:M447" si="2286">IF(L444,L444/K444*100,0)</f>
        <v>0</v>
      </c>
      <c r="N444" s="279"/>
      <c r="O444" s="279"/>
      <c r="P444" s="279">
        <f t="shared" ref="P444:P447" si="2287">IF(O444,O444/N444*100,0)</f>
        <v>0</v>
      </c>
      <c r="Q444" s="279"/>
      <c r="R444" s="279"/>
      <c r="S444" s="279">
        <f t="shared" ref="S444:S447" si="2288">IF(R444,R444/Q444*100,0)</f>
        <v>0</v>
      </c>
      <c r="T444" s="279"/>
      <c r="U444" s="279"/>
      <c r="V444" s="279">
        <f t="shared" ref="V444:V447" si="2289">IF(U444,U444/T444*100,0)</f>
        <v>0</v>
      </c>
      <c r="W444" s="279"/>
      <c r="X444" s="279"/>
      <c r="Y444" s="279">
        <f t="shared" ref="Y444:Y447" si="2290">IF(X444,X444/W444*100,0)</f>
        <v>0</v>
      </c>
      <c r="Z444" s="279"/>
      <c r="AA444" s="279"/>
      <c r="AB444" s="279">
        <f t="shared" ref="AB444:AB447" si="2291">IF(AA444,AA444/Z444*100,0)</f>
        <v>0</v>
      </c>
      <c r="AC444" s="279"/>
      <c r="AD444" s="279"/>
      <c r="AE444" s="279">
        <f t="shared" ref="AE444:AE447" si="2292">IF(AD444,AD444/AC444*100,0)</f>
        <v>0</v>
      </c>
      <c r="AF444" s="279"/>
      <c r="AG444" s="279"/>
      <c r="AH444" s="279">
        <f t="shared" ref="AH444:AH447" si="2293">IF(AG444,AG444/AF444*100,0)</f>
        <v>0</v>
      </c>
      <c r="AI444" s="279"/>
      <c r="AJ444" s="279"/>
      <c r="AK444" s="279">
        <f t="shared" ref="AK444:AK447" si="2294">IF(AJ444,AJ444/AI444*100,0)</f>
        <v>0</v>
      </c>
      <c r="AL444" s="279"/>
      <c r="AM444" s="279"/>
      <c r="AN444" s="279">
        <f t="shared" ref="AN444:AN447" si="2295">IF(AM444,AM444/AL444*100,0)</f>
        <v>0</v>
      </c>
      <c r="AO444" s="279"/>
      <c r="AP444" s="279"/>
      <c r="AQ444" s="279">
        <f t="shared" ref="AQ444:AQ447" si="2296">IF(AP444,AP444/AO444*100,0)</f>
        <v>0</v>
      </c>
      <c r="AR444" s="361"/>
    </row>
    <row r="445" spans="1:44" s="225" customFormat="1" ht="40.15" customHeight="1">
      <c r="A445" s="358"/>
      <c r="B445" s="359"/>
      <c r="C445" s="360"/>
      <c r="D445" s="173" t="s">
        <v>2</v>
      </c>
      <c r="E445" s="279">
        <f t="shared" si="2282"/>
        <v>0</v>
      </c>
      <c r="F445" s="279">
        <f t="shared" si="2283"/>
        <v>0</v>
      </c>
      <c r="G445" s="279">
        <f t="shared" si="2284"/>
        <v>0</v>
      </c>
      <c r="H445" s="279"/>
      <c r="I445" s="279"/>
      <c r="J445" s="279">
        <f t="shared" si="2285"/>
        <v>0</v>
      </c>
      <c r="K445" s="279"/>
      <c r="L445" s="279"/>
      <c r="M445" s="279">
        <f t="shared" si="2286"/>
        <v>0</v>
      </c>
      <c r="N445" s="279"/>
      <c r="O445" s="279"/>
      <c r="P445" s="279">
        <f t="shared" si="2287"/>
        <v>0</v>
      </c>
      <c r="Q445" s="279"/>
      <c r="R445" s="279"/>
      <c r="S445" s="279">
        <f t="shared" si="2288"/>
        <v>0</v>
      </c>
      <c r="T445" s="279"/>
      <c r="U445" s="279"/>
      <c r="V445" s="279">
        <f t="shared" si="2289"/>
        <v>0</v>
      </c>
      <c r="W445" s="279"/>
      <c r="X445" s="279"/>
      <c r="Y445" s="279">
        <f t="shared" si="2290"/>
        <v>0</v>
      </c>
      <c r="Z445" s="279"/>
      <c r="AA445" s="279"/>
      <c r="AB445" s="279">
        <f t="shared" si="2291"/>
        <v>0</v>
      </c>
      <c r="AC445" s="279"/>
      <c r="AD445" s="279"/>
      <c r="AE445" s="279">
        <f t="shared" si="2292"/>
        <v>0</v>
      </c>
      <c r="AF445" s="279"/>
      <c r="AG445" s="279"/>
      <c r="AH445" s="279">
        <f t="shared" si="2293"/>
        <v>0</v>
      </c>
      <c r="AI445" s="279"/>
      <c r="AJ445" s="279"/>
      <c r="AK445" s="279">
        <f t="shared" si="2294"/>
        <v>0</v>
      </c>
      <c r="AL445" s="279"/>
      <c r="AM445" s="279"/>
      <c r="AN445" s="279">
        <f t="shared" si="2295"/>
        <v>0</v>
      </c>
      <c r="AO445" s="279"/>
      <c r="AP445" s="279"/>
      <c r="AQ445" s="279">
        <f t="shared" si="2296"/>
        <v>0</v>
      </c>
      <c r="AR445" s="361"/>
    </row>
    <row r="446" spans="1:44" s="225" customFormat="1" ht="40.15" customHeight="1">
      <c r="A446" s="358"/>
      <c r="B446" s="359"/>
      <c r="C446" s="360"/>
      <c r="D446" s="302" t="s">
        <v>43</v>
      </c>
      <c r="E446" s="279">
        <f t="shared" si="2282"/>
        <v>250</v>
      </c>
      <c r="F446" s="279">
        <f t="shared" si="2283"/>
        <v>0</v>
      </c>
      <c r="G446" s="279">
        <f t="shared" si="2284"/>
        <v>0</v>
      </c>
      <c r="H446" s="279"/>
      <c r="I446" s="279"/>
      <c r="J446" s="279">
        <f t="shared" si="2285"/>
        <v>0</v>
      </c>
      <c r="K446" s="279"/>
      <c r="L446" s="279"/>
      <c r="M446" s="279">
        <f t="shared" si="2286"/>
        <v>0</v>
      </c>
      <c r="N446" s="279"/>
      <c r="O446" s="279"/>
      <c r="P446" s="279">
        <f t="shared" si="2287"/>
        <v>0</v>
      </c>
      <c r="Q446" s="279"/>
      <c r="R446" s="279"/>
      <c r="S446" s="279">
        <f t="shared" si="2288"/>
        <v>0</v>
      </c>
      <c r="T446" s="279"/>
      <c r="U446" s="279"/>
      <c r="V446" s="279">
        <f t="shared" si="2289"/>
        <v>0</v>
      </c>
      <c r="W446" s="279"/>
      <c r="X446" s="279"/>
      <c r="Y446" s="279">
        <f t="shared" si="2290"/>
        <v>0</v>
      </c>
      <c r="Z446" s="279"/>
      <c r="AA446" s="279"/>
      <c r="AB446" s="279">
        <f t="shared" si="2291"/>
        <v>0</v>
      </c>
      <c r="AC446" s="279"/>
      <c r="AD446" s="279"/>
      <c r="AE446" s="279">
        <f t="shared" si="2292"/>
        <v>0</v>
      </c>
      <c r="AF446" s="279"/>
      <c r="AG446" s="279"/>
      <c r="AH446" s="279">
        <f t="shared" si="2293"/>
        <v>0</v>
      </c>
      <c r="AI446" s="279"/>
      <c r="AJ446" s="279"/>
      <c r="AK446" s="279">
        <f t="shared" si="2294"/>
        <v>0</v>
      </c>
      <c r="AL446" s="279"/>
      <c r="AM446" s="279"/>
      <c r="AN446" s="279">
        <f t="shared" si="2295"/>
        <v>0</v>
      </c>
      <c r="AO446" s="279">
        <v>250</v>
      </c>
      <c r="AP446" s="279"/>
      <c r="AQ446" s="279">
        <f t="shared" si="2296"/>
        <v>0</v>
      </c>
      <c r="AR446" s="361"/>
    </row>
    <row r="447" spans="1:44" s="225" customFormat="1" ht="40.15" customHeight="1">
      <c r="A447" s="358"/>
      <c r="B447" s="359"/>
      <c r="C447" s="360"/>
      <c r="D447" s="257" t="s">
        <v>263</v>
      </c>
      <c r="E447" s="279">
        <f t="shared" si="2282"/>
        <v>0</v>
      </c>
      <c r="F447" s="279">
        <f t="shared" si="2283"/>
        <v>0</v>
      </c>
      <c r="G447" s="279">
        <f t="shared" si="2284"/>
        <v>0</v>
      </c>
      <c r="H447" s="279"/>
      <c r="I447" s="279"/>
      <c r="J447" s="279">
        <f t="shared" si="2285"/>
        <v>0</v>
      </c>
      <c r="K447" s="279"/>
      <c r="L447" s="279"/>
      <c r="M447" s="279">
        <f t="shared" si="2286"/>
        <v>0</v>
      </c>
      <c r="N447" s="279"/>
      <c r="O447" s="279"/>
      <c r="P447" s="279">
        <f t="shared" si="2287"/>
        <v>0</v>
      </c>
      <c r="Q447" s="279"/>
      <c r="R447" s="279"/>
      <c r="S447" s="279">
        <f t="shared" si="2288"/>
        <v>0</v>
      </c>
      <c r="T447" s="279"/>
      <c r="U447" s="279"/>
      <c r="V447" s="279">
        <f t="shared" si="2289"/>
        <v>0</v>
      </c>
      <c r="W447" s="279"/>
      <c r="X447" s="279"/>
      <c r="Y447" s="279">
        <f t="shared" si="2290"/>
        <v>0</v>
      </c>
      <c r="Z447" s="279"/>
      <c r="AA447" s="279"/>
      <c r="AB447" s="279">
        <f t="shared" si="2291"/>
        <v>0</v>
      </c>
      <c r="AC447" s="279"/>
      <c r="AD447" s="279"/>
      <c r="AE447" s="279">
        <f t="shared" si="2292"/>
        <v>0</v>
      </c>
      <c r="AF447" s="279"/>
      <c r="AG447" s="279"/>
      <c r="AH447" s="279">
        <f t="shared" si="2293"/>
        <v>0</v>
      </c>
      <c r="AI447" s="279"/>
      <c r="AJ447" s="279"/>
      <c r="AK447" s="279">
        <f t="shared" si="2294"/>
        <v>0</v>
      </c>
      <c r="AL447" s="279"/>
      <c r="AM447" s="279"/>
      <c r="AN447" s="279">
        <f t="shared" si="2295"/>
        <v>0</v>
      </c>
      <c r="AO447" s="279"/>
      <c r="AP447" s="279"/>
      <c r="AQ447" s="279">
        <f t="shared" si="2296"/>
        <v>0</v>
      </c>
      <c r="AR447" s="361"/>
    </row>
    <row r="448" spans="1:44" s="225" customFormat="1" ht="40.15" customHeight="1">
      <c r="A448" s="358" t="s">
        <v>497</v>
      </c>
      <c r="B448" s="359" t="s">
        <v>498</v>
      </c>
      <c r="C448" s="360" t="s">
        <v>473</v>
      </c>
      <c r="D448" s="205" t="s">
        <v>41</v>
      </c>
      <c r="E448" s="207">
        <f>H448+K448+N448+Q448+T448+W448+Z448+AC448+AF448+AI448+AL448+AO448</f>
        <v>3602.5498599999996</v>
      </c>
      <c r="F448" s="207">
        <f>I448+L448+O448+R448+U448+X448+AA448+AD448+AG448+AJ448+AM448+AP448</f>
        <v>0</v>
      </c>
      <c r="G448" s="207">
        <f>IF(F448,F448/E448*100,0)</f>
        <v>0</v>
      </c>
      <c r="H448" s="207">
        <f>SUM(H449:H452)</f>
        <v>0</v>
      </c>
      <c r="I448" s="207">
        <f>SUM(I449:I452)</f>
        <v>0</v>
      </c>
      <c r="J448" s="207">
        <f>IF(I448,I448/H448*100,0)</f>
        <v>0</v>
      </c>
      <c r="K448" s="207">
        <f t="shared" ref="K448:L448" si="2297">SUM(K449:K452)</f>
        <v>0</v>
      </c>
      <c r="L448" s="207">
        <f t="shared" si="2297"/>
        <v>0</v>
      </c>
      <c r="M448" s="207">
        <f>IF(L448,L448/K448*100,0)</f>
        <v>0</v>
      </c>
      <c r="N448" s="207">
        <f t="shared" ref="N448:O448" si="2298">SUM(N449:N452)</f>
        <v>0</v>
      </c>
      <c r="O448" s="207">
        <f t="shared" si="2298"/>
        <v>0</v>
      </c>
      <c r="P448" s="207">
        <f>IF(O448,O448/N448*100,0)</f>
        <v>0</v>
      </c>
      <c r="Q448" s="207">
        <f t="shared" ref="Q448:R448" si="2299">SUM(Q449:Q452)</f>
        <v>0</v>
      </c>
      <c r="R448" s="207">
        <f t="shared" si="2299"/>
        <v>0</v>
      </c>
      <c r="S448" s="207">
        <f>IF(R448,R448/Q448*100,0)</f>
        <v>0</v>
      </c>
      <c r="T448" s="207">
        <f t="shared" ref="T448:U448" si="2300">SUM(T449:T452)</f>
        <v>0</v>
      </c>
      <c r="U448" s="207">
        <f t="shared" si="2300"/>
        <v>0</v>
      </c>
      <c r="V448" s="207">
        <f>IF(U448,U448/T448*100,0)</f>
        <v>0</v>
      </c>
      <c r="W448" s="207">
        <f t="shared" ref="W448:X448" si="2301">SUM(W449:W452)</f>
        <v>0</v>
      </c>
      <c r="X448" s="207">
        <f t="shared" si="2301"/>
        <v>0</v>
      </c>
      <c r="Y448" s="207">
        <f>IF(X448,X448/W448*100,0)</f>
        <v>0</v>
      </c>
      <c r="Z448" s="207">
        <f t="shared" ref="Z448:AA448" si="2302">SUM(Z449:Z452)</f>
        <v>0</v>
      </c>
      <c r="AA448" s="207">
        <f t="shared" si="2302"/>
        <v>0</v>
      </c>
      <c r="AB448" s="207">
        <f>IF(AA448,AA448/Z448*100,0)</f>
        <v>0</v>
      </c>
      <c r="AC448" s="207">
        <f t="shared" ref="AC448:AD448" si="2303">SUM(AC449:AC452)</f>
        <v>0</v>
      </c>
      <c r="AD448" s="207">
        <f t="shared" si="2303"/>
        <v>0</v>
      </c>
      <c r="AE448" s="207">
        <f>IF(AD448,AD448/AC448*100,0)</f>
        <v>0</v>
      </c>
      <c r="AF448" s="207">
        <f t="shared" ref="AF448:AG448" si="2304">SUM(AF449:AF452)</f>
        <v>0</v>
      </c>
      <c r="AG448" s="207">
        <f t="shared" si="2304"/>
        <v>0</v>
      </c>
      <c r="AH448" s="207">
        <f>IF(AG448,AG448/AF448*100,0)</f>
        <v>0</v>
      </c>
      <c r="AI448" s="207">
        <f t="shared" ref="AI448:AJ448" si="2305">SUM(AI449:AI452)</f>
        <v>0</v>
      </c>
      <c r="AJ448" s="207">
        <f t="shared" si="2305"/>
        <v>0</v>
      </c>
      <c r="AK448" s="207">
        <f>IF(AJ448,AJ448/AI448*100,0)</f>
        <v>0</v>
      </c>
      <c r="AL448" s="207">
        <f t="shared" ref="AL448:AM448" si="2306">SUM(AL449:AL452)</f>
        <v>0</v>
      </c>
      <c r="AM448" s="207">
        <f t="shared" si="2306"/>
        <v>0</v>
      </c>
      <c r="AN448" s="207">
        <f>IF(AM448,AM448/AL448*100,0)</f>
        <v>0</v>
      </c>
      <c r="AO448" s="207">
        <f t="shared" ref="AO448:AP448" si="2307">SUM(AO449:AO452)</f>
        <v>3602.5498599999996</v>
      </c>
      <c r="AP448" s="207">
        <f t="shared" si="2307"/>
        <v>0</v>
      </c>
      <c r="AQ448" s="207">
        <f>IF(AP448,AP448/AO448*100,0)</f>
        <v>0</v>
      </c>
      <c r="AR448" s="361"/>
    </row>
    <row r="449" spans="1:44" s="225" customFormat="1" ht="40.15" customHeight="1">
      <c r="A449" s="358"/>
      <c r="B449" s="359"/>
      <c r="C449" s="360"/>
      <c r="D449" s="173" t="s">
        <v>37</v>
      </c>
      <c r="E449" s="279">
        <f t="shared" ref="E449:E452" si="2308">H449+K449+N449+Q449+T449+W449+Z449+AC449+AF449+AI449+AL449+AO449</f>
        <v>0</v>
      </c>
      <c r="F449" s="279">
        <f t="shared" ref="F449:F452" si="2309">I449+L449+O449+R449+U449+X449+AA449+AD449+AG449+AJ449+AM449+AP449</f>
        <v>0</v>
      </c>
      <c r="G449" s="279">
        <f t="shared" ref="G449:G452" si="2310">IF(F449,F449/E449*100,0)</f>
        <v>0</v>
      </c>
      <c r="H449" s="279"/>
      <c r="I449" s="279"/>
      <c r="J449" s="279">
        <f t="shared" ref="J449:J452" si="2311">IF(I449,I449/H449*100,0)</f>
        <v>0</v>
      </c>
      <c r="K449" s="279"/>
      <c r="L449" s="279"/>
      <c r="M449" s="279">
        <f t="shared" ref="M449:M452" si="2312">IF(L449,L449/K449*100,0)</f>
        <v>0</v>
      </c>
      <c r="N449" s="279"/>
      <c r="O449" s="279"/>
      <c r="P449" s="279">
        <f t="shared" ref="P449:P452" si="2313">IF(O449,O449/N449*100,0)</f>
        <v>0</v>
      </c>
      <c r="Q449" s="279"/>
      <c r="R449" s="279"/>
      <c r="S449" s="279">
        <f t="shared" ref="S449:S452" si="2314">IF(R449,R449/Q449*100,0)</f>
        <v>0</v>
      </c>
      <c r="T449" s="279"/>
      <c r="U449" s="279"/>
      <c r="V449" s="279">
        <f t="shared" ref="V449:V452" si="2315">IF(U449,U449/T449*100,0)</f>
        <v>0</v>
      </c>
      <c r="W449" s="279"/>
      <c r="X449" s="279"/>
      <c r="Y449" s="279">
        <f t="shared" ref="Y449:Y452" si="2316">IF(X449,X449/W449*100,0)</f>
        <v>0</v>
      </c>
      <c r="Z449" s="279"/>
      <c r="AA449" s="279"/>
      <c r="AB449" s="279">
        <f t="shared" ref="AB449:AB452" si="2317">IF(AA449,AA449/Z449*100,0)</f>
        <v>0</v>
      </c>
      <c r="AC449" s="279"/>
      <c r="AD449" s="279"/>
      <c r="AE449" s="279">
        <f t="shared" ref="AE449:AE452" si="2318">IF(AD449,AD449/AC449*100,0)</f>
        <v>0</v>
      </c>
      <c r="AF449" s="279"/>
      <c r="AG449" s="279"/>
      <c r="AH449" s="279">
        <f t="shared" ref="AH449:AH452" si="2319">IF(AG449,AG449/AF449*100,0)</f>
        <v>0</v>
      </c>
      <c r="AI449" s="279"/>
      <c r="AJ449" s="279"/>
      <c r="AK449" s="279">
        <f t="shared" ref="AK449:AK452" si="2320">IF(AJ449,AJ449/AI449*100,0)</f>
        <v>0</v>
      </c>
      <c r="AL449" s="279"/>
      <c r="AM449" s="279"/>
      <c r="AN449" s="279">
        <f t="shared" ref="AN449:AN452" si="2321">IF(AM449,AM449/AL449*100,0)</f>
        <v>0</v>
      </c>
      <c r="AO449" s="279"/>
      <c r="AP449" s="279"/>
      <c r="AQ449" s="279">
        <f t="shared" ref="AQ449:AQ452" si="2322">IF(AP449,AP449/AO449*100,0)</f>
        <v>0</v>
      </c>
      <c r="AR449" s="361"/>
    </row>
    <row r="450" spans="1:44" s="225" customFormat="1" ht="40.15" customHeight="1">
      <c r="A450" s="358"/>
      <c r="B450" s="359"/>
      <c r="C450" s="360"/>
      <c r="D450" s="173" t="s">
        <v>2</v>
      </c>
      <c r="E450" s="279">
        <f t="shared" si="2308"/>
        <v>0</v>
      </c>
      <c r="F450" s="279">
        <f t="shared" si="2309"/>
        <v>0</v>
      </c>
      <c r="G450" s="279">
        <f t="shared" si="2310"/>
        <v>0</v>
      </c>
      <c r="H450" s="279"/>
      <c r="I450" s="279"/>
      <c r="J450" s="279">
        <f t="shared" si="2311"/>
        <v>0</v>
      </c>
      <c r="K450" s="279"/>
      <c r="L450" s="279"/>
      <c r="M450" s="279">
        <f t="shared" si="2312"/>
        <v>0</v>
      </c>
      <c r="N450" s="279"/>
      <c r="O450" s="279"/>
      <c r="P450" s="279">
        <f t="shared" si="2313"/>
        <v>0</v>
      </c>
      <c r="Q450" s="279"/>
      <c r="R450" s="279"/>
      <c r="S450" s="279">
        <f t="shared" si="2314"/>
        <v>0</v>
      </c>
      <c r="T450" s="279"/>
      <c r="U450" s="279"/>
      <c r="V450" s="279">
        <f t="shared" si="2315"/>
        <v>0</v>
      </c>
      <c r="W450" s="279"/>
      <c r="X450" s="279"/>
      <c r="Y450" s="279">
        <f t="shared" si="2316"/>
        <v>0</v>
      </c>
      <c r="Z450" s="279"/>
      <c r="AA450" s="279"/>
      <c r="AB450" s="279">
        <f t="shared" si="2317"/>
        <v>0</v>
      </c>
      <c r="AC450" s="279"/>
      <c r="AD450" s="279"/>
      <c r="AE450" s="279">
        <f t="shared" si="2318"/>
        <v>0</v>
      </c>
      <c r="AF450" s="279"/>
      <c r="AG450" s="279"/>
      <c r="AH450" s="279">
        <f t="shared" si="2319"/>
        <v>0</v>
      </c>
      <c r="AI450" s="279"/>
      <c r="AJ450" s="279"/>
      <c r="AK450" s="279">
        <f t="shared" si="2320"/>
        <v>0</v>
      </c>
      <c r="AL450" s="279"/>
      <c r="AM450" s="279"/>
      <c r="AN450" s="279">
        <f t="shared" si="2321"/>
        <v>0</v>
      </c>
      <c r="AO450" s="279"/>
      <c r="AP450" s="279"/>
      <c r="AQ450" s="279">
        <f t="shared" si="2322"/>
        <v>0</v>
      </c>
      <c r="AR450" s="361"/>
    </row>
    <row r="451" spans="1:44" s="225" customFormat="1" ht="40.15" customHeight="1">
      <c r="A451" s="358"/>
      <c r="B451" s="359"/>
      <c r="C451" s="360"/>
      <c r="D451" s="302" t="s">
        <v>43</v>
      </c>
      <c r="E451" s="279">
        <f t="shared" si="2308"/>
        <v>3602.5498599999996</v>
      </c>
      <c r="F451" s="279">
        <f t="shared" si="2309"/>
        <v>0</v>
      </c>
      <c r="G451" s="279">
        <f t="shared" si="2310"/>
        <v>0</v>
      </c>
      <c r="H451" s="279"/>
      <c r="I451" s="279"/>
      <c r="J451" s="279">
        <f t="shared" si="2311"/>
        <v>0</v>
      </c>
      <c r="K451" s="279"/>
      <c r="L451" s="279"/>
      <c r="M451" s="279">
        <f t="shared" si="2312"/>
        <v>0</v>
      </c>
      <c r="N451" s="279"/>
      <c r="O451" s="279"/>
      <c r="P451" s="279">
        <f t="shared" si="2313"/>
        <v>0</v>
      </c>
      <c r="Q451" s="279"/>
      <c r="R451" s="279"/>
      <c r="S451" s="279">
        <f t="shared" si="2314"/>
        <v>0</v>
      </c>
      <c r="T451" s="279"/>
      <c r="U451" s="279"/>
      <c r="V451" s="279">
        <f t="shared" si="2315"/>
        <v>0</v>
      </c>
      <c r="W451" s="279"/>
      <c r="X451" s="279"/>
      <c r="Y451" s="279">
        <f t="shared" si="2316"/>
        <v>0</v>
      </c>
      <c r="Z451" s="279"/>
      <c r="AA451" s="279"/>
      <c r="AB451" s="279">
        <f t="shared" si="2317"/>
        <v>0</v>
      </c>
      <c r="AC451" s="279"/>
      <c r="AD451" s="279"/>
      <c r="AE451" s="279">
        <f t="shared" si="2318"/>
        <v>0</v>
      </c>
      <c r="AF451" s="279"/>
      <c r="AG451" s="279"/>
      <c r="AH451" s="279">
        <f t="shared" si="2319"/>
        <v>0</v>
      </c>
      <c r="AI451" s="279"/>
      <c r="AJ451" s="279"/>
      <c r="AK451" s="279">
        <f t="shared" si="2320"/>
        <v>0</v>
      </c>
      <c r="AL451" s="279"/>
      <c r="AM451" s="279"/>
      <c r="AN451" s="279">
        <f t="shared" si="2321"/>
        <v>0</v>
      </c>
      <c r="AO451" s="279">
        <f>4263.374-660.82414</f>
        <v>3602.5498599999996</v>
      </c>
      <c r="AP451" s="279"/>
      <c r="AQ451" s="279">
        <f t="shared" si="2322"/>
        <v>0</v>
      </c>
      <c r="AR451" s="361"/>
    </row>
    <row r="452" spans="1:44" s="225" customFormat="1" ht="40.15" customHeight="1">
      <c r="A452" s="358"/>
      <c r="B452" s="359"/>
      <c r="C452" s="360"/>
      <c r="D452" s="257" t="s">
        <v>263</v>
      </c>
      <c r="E452" s="279">
        <f t="shared" si="2308"/>
        <v>0</v>
      </c>
      <c r="F452" s="279">
        <f t="shared" si="2309"/>
        <v>0</v>
      </c>
      <c r="G452" s="279">
        <f t="shared" si="2310"/>
        <v>0</v>
      </c>
      <c r="H452" s="279"/>
      <c r="I452" s="279"/>
      <c r="J452" s="279">
        <f t="shared" si="2311"/>
        <v>0</v>
      </c>
      <c r="K452" s="279"/>
      <c r="L452" s="279"/>
      <c r="M452" s="279">
        <f t="shared" si="2312"/>
        <v>0</v>
      </c>
      <c r="N452" s="279"/>
      <c r="O452" s="279"/>
      <c r="P452" s="279">
        <f t="shared" si="2313"/>
        <v>0</v>
      </c>
      <c r="Q452" s="279"/>
      <c r="R452" s="279"/>
      <c r="S452" s="279">
        <f t="shared" si="2314"/>
        <v>0</v>
      </c>
      <c r="T452" s="279"/>
      <c r="U452" s="279"/>
      <c r="V452" s="279">
        <f t="shared" si="2315"/>
        <v>0</v>
      </c>
      <c r="W452" s="279"/>
      <c r="X452" s="279"/>
      <c r="Y452" s="279">
        <f t="shared" si="2316"/>
        <v>0</v>
      </c>
      <c r="Z452" s="279"/>
      <c r="AA452" s="279"/>
      <c r="AB452" s="279">
        <f t="shared" si="2317"/>
        <v>0</v>
      </c>
      <c r="AC452" s="279"/>
      <c r="AD452" s="279"/>
      <c r="AE452" s="279">
        <f t="shared" si="2318"/>
        <v>0</v>
      </c>
      <c r="AF452" s="279"/>
      <c r="AG452" s="279"/>
      <c r="AH452" s="279">
        <f t="shared" si="2319"/>
        <v>0</v>
      </c>
      <c r="AI452" s="279"/>
      <c r="AJ452" s="279"/>
      <c r="AK452" s="279">
        <f t="shared" si="2320"/>
        <v>0</v>
      </c>
      <c r="AL452" s="279"/>
      <c r="AM452" s="279"/>
      <c r="AN452" s="279">
        <f t="shared" si="2321"/>
        <v>0</v>
      </c>
      <c r="AO452" s="279"/>
      <c r="AP452" s="279"/>
      <c r="AQ452" s="279">
        <f t="shared" si="2322"/>
        <v>0</v>
      </c>
      <c r="AR452" s="361"/>
    </row>
    <row r="453" spans="1:44" s="225" customFormat="1" ht="40.15" customHeight="1">
      <c r="A453" s="358" t="s">
        <v>499</v>
      </c>
      <c r="B453" s="359" t="s">
        <v>500</v>
      </c>
      <c r="C453" s="360" t="s">
        <v>473</v>
      </c>
      <c r="D453" s="205" t="s">
        <v>41</v>
      </c>
      <c r="E453" s="207">
        <f>H453+K453+N453+Q453+T453+W453+Z453+AC453+AF453+AI453+AL453+AO453</f>
        <v>3911.1254099999996</v>
      </c>
      <c r="F453" s="207">
        <f>I453+L453+O453+R453+U453+X453+AA453+AD453+AG453+AJ453+AM453+AP453</f>
        <v>0</v>
      </c>
      <c r="G453" s="207">
        <f>IF(F453,F453/E453*100,0)</f>
        <v>0</v>
      </c>
      <c r="H453" s="207">
        <f>SUM(H454:H457)</f>
        <v>0</v>
      </c>
      <c r="I453" s="207">
        <f>SUM(I454:I457)</f>
        <v>0</v>
      </c>
      <c r="J453" s="207">
        <f>IF(I453,I453/H453*100,0)</f>
        <v>0</v>
      </c>
      <c r="K453" s="207">
        <f t="shared" ref="K453:L453" si="2323">SUM(K454:K457)</f>
        <v>0</v>
      </c>
      <c r="L453" s="207">
        <f t="shared" si="2323"/>
        <v>0</v>
      </c>
      <c r="M453" s="207">
        <f>IF(L453,L453/K453*100,0)</f>
        <v>0</v>
      </c>
      <c r="N453" s="207">
        <f t="shared" ref="N453:O453" si="2324">SUM(N454:N457)</f>
        <v>0</v>
      </c>
      <c r="O453" s="207">
        <f t="shared" si="2324"/>
        <v>0</v>
      </c>
      <c r="P453" s="207">
        <f>IF(O453,O453/N453*100,0)</f>
        <v>0</v>
      </c>
      <c r="Q453" s="207">
        <f t="shared" ref="Q453:R453" si="2325">SUM(Q454:Q457)</f>
        <v>0</v>
      </c>
      <c r="R453" s="207">
        <f t="shared" si="2325"/>
        <v>0</v>
      </c>
      <c r="S453" s="207">
        <f>IF(R453,R453/Q453*100,0)</f>
        <v>0</v>
      </c>
      <c r="T453" s="207">
        <f t="shared" ref="T453:U453" si="2326">SUM(T454:T457)</f>
        <v>0</v>
      </c>
      <c r="U453" s="207">
        <f t="shared" si="2326"/>
        <v>0</v>
      </c>
      <c r="V453" s="207">
        <f>IF(U453,U453/T453*100,0)</f>
        <v>0</v>
      </c>
      <c r="W453" s="207">
        <f t="shared" ref="W453:X453" si="2327">SUM(W454:W457)</f>
        <v>0</v>
      </c>
      <c r="X453" s="207">
        <f t="shared" si="2327"/>
        <v>0</v>
      </c>
      <c r="Y453" s="207">
        <f>IF(X453,X453/W453*100,0)</f>
        <v>0</v>
      </c>
      <c r="Z453" s="207">
        <f t="shared" ref="Z453:AA453" si="2328">SUM(Z454:Z457)</f>
        <v>0</v>
      </c>
      <c r="AA453" s="207">
        <f t="shared" si="2328"/>
        <v>0</v>
      </c>
      <c r="AB453" s="207">
        <f>IF(AA453,AA453/Z453*100,0)</f>
        <v>0</v>
      </c>
      <c r="AC453" s="207">
        <f t="shared" ref="AC453:AD453" si="2329">SUM(AC454:AC457)</f>
        <v>0</v>
      </c>
      <c r="AD453" s="207">
        <f t="shared" si="2329"/>
        <v>0</v>
      </c>
      <c r="AE453" s="207">
        <f>IF(AD453,AD453/AC453*100,0)</f>
        <v>0</v>
      </c>
      <c r="AF453" s="207">
        <f t="shared" ref="AF453:AG453" si="2330">SUM(AF454:AF457)</f>
        <v>0</v>
      </c>
      <c r="AG453" s="207">
        <f t="shared" si="2330"/>
        <v>0</v>
      </c>
      <c r="AH453" s="207">
        <f>IF(AG453,AG453/AF453*100,0)</f>
        <v>0</v>
      </c>
      <c r="AI453" s="207">
        <f t="shared" ref="AI453:AJ453" si="2331">SUM(AI454:AI457)</f>
        <v>0</v>
      </c>
      <c r="AJ453" s="207">
        <f t="shared" si="2331"/>
        <v>0</v>
      </c>
      <c r="AK453" s="207">
        <f>IF(AJ453,AJ453/AI453*100,0)</f>
        <v>0</v>
      </c>
      <c r="AL453" s="207">
        <f t="shared" ref="AL453:AM453" si="2332">SUM(AL454:AL457)</f>
        <v>0</v>
      </c>
      <c r="AM453" s="207">
        <f t="shared" si="2332"/>
        <v>0</v>
      </c>
      <c r="AN453" s="207">
        <f>IF(AM453,AM453/AL453*100,0)</f>
        <v>0</v>
      </c>
      <c r="AO453" s="207">
        <f t="shared" ref="AO453:AP453" si="2333">SUM(AO454:AO457)</f>
        <v>3911.1254099999996</v>
      </c>
      <c r="AP453" s="207">
        <f t="shared" si="2333"/>
        <v>0</v>
      </c>
      <c r="AQ453" s="207">
        <f>IF(AP453,AP453/AO453*100,0)</f>
        <v>0</v>
      </c>
      <c r="AR453" s="361"/>
    </row>
    <row r="454" spans="1:44" s="225" customFormat="1" ht="40.15" customHeight="1">
      <c r="A454" s="358"/>
      <c r="B454" s="359"/>
      <c r="C454" s="360"/>
      <c r="D454" s="173" t="s">
        <v>37</v>
      </c>
      <c r="E454" s="279">
        <f t="shared" ref="E454:E457" si="2334">H454+K454+N454+Q454+T454+W454+Z454+AC454+AF454+AI454+AL454+AO454</f>
        <v>0</v>
      </c>
      <c r="F454" s="279">
        <f t="shared" ref="F454:F457" si="2335">I454+L454+O454+R454+U454+X454+AA454+AD454+AG454+AJ454+AM454+AP454</f>
        <v>0</v>
      </c>
      <c r="G454" s="279">
        <f t="shared" ref="G454:G457" si="2336">IF(F454,F454/E454*100,0)</f>
        <v>0</v>
      </c>
      <c r="H454" s="279"/>
      <c r="I454" s="279"/>
      <c r="J454" s="279">
        <f t="shared" ref="J454:J457" si="2337">IF(I454,I454/H454*100,0)</f>
        <v>0</v>
      </c>
      <c r="K454" s="279"/>
      <c r="L454" s="279"/>
      <c r="M454" s="279">
        <f t="shared" ref="M454:M457" si="2338">IF(L454,L454/K454*100,0)</f>
        <v>0</v>
      </c>
      <c r="N454" s="279"/>
      <c r="O454" s="279"/>
      <c r="P454" s="279">
        <f t="shared" ref="P454:P457" si="2339">IF(O454,O454/N454*100,0)</f>
        <v>0</v>
      </c>
      <c r="Q454" s="279"/>
      <c r="R454" s="279"/>
      <c r="S454" s="279">
        <f t="shared" ref="S454:S457" si="2340">IF(R454,R454/Q454*100,0)</f>
        <v>0</v>
      </c>
      <c r="T454" s="279"/>
      <c r="U454" s="279"/>
      <c r="V454" s="279">
        <f t="shared" ref="V454:V457" si="2341">IF(U454,U454/T454*100,0)</f>
        <v>0</v>
      </c>
      <c r="W454" s="279"/>
      <c r="X454" s="279"/>
      <c r="Y454" s="279">
        <f t="shared" ref="Y454:Y457" si="2342">IF(X454,X454/W454*100,0)</f>
        <v>0</v>
      </c>
      <c r="Z454" s="279"/>
      <c r="AA454" s="279"/>
      <c r="AB454" s="279">
        <f t="shared" ref="AB454:AB457" si="2343">IF(AA454,AA454/Z454*100,0)</f>
        <v>0</v>
      </c>
      <c r="AC454" s="279"/>
      <c r="AD454" s="279"/>
      <c r="AE454" s="279">
        <f t="shared" ref="AE454:AE457" si="2344">IF(AD454,AD454/AC454*100,0)</f>
        <v>0</v>
      </c>
      <c r="AF454" s="279"/>
      <c r="AG454" s="279"/>
      <c r="AH454" s="279">
        <f t="shared" ref="AH454:AH457" si="2345">IF(AG454,AG454/AF454*100,0)</f>
        <v>0</v>
      </c>
      <c r="AI454" s="279"/>
      <c r="AJ454" s="279"/>
      <c r="AK454" s="279">
        <f t="shared" ref="AK454:AK457" si="2346">IF(AJ454,AJ454/AI454*100,0)</f>
        <v>0</v>
      </c>
      <c r="AL454" s="279"/>
      <c r="AM454" s="279"/>
      <c r="AN454" s="279">
        <f t="shared" ref="AN454:AN457" si="2347">IF(AM454,AM454/AL454*100,0)</f>
        <v>0</v>
      </c>
      <c r="AO454" s="279"/>
      <c r="AP454" s="279"/>
      <c r="AQ454" s="279">
        <f t="shared" ref="AQ454:AQ457" si="2348">IF(AP454,AP454/AO454*100,0)</f>
        <v>0</v>
      </c>
      <c r="AR454" s="361"/>
    </row>
    <row r="455" spans="1:44" s="225" customFormat="1" ht="40.15" customHeight="1">
      <c r="A455" s="358"/>
      <c r="B455" s="359"/>
      <c r="C455" s="360"/>
      <c r="D455" s="173" t="s">
        <v>2</v>
      </c>
      <c r="E455" s="279">
        <f t="shared" si="2334"/>
        <v>0</v>
      </c>
      <c r="F455" s="279">
        <f t="shared" si="2335"/>
        <v>0</v>
      </c>
      <c r="G455" s="279">
        <f t="shared" si="2336"/>
        <v>0</v>
      </c>
      <c r="H455" s="279"/>
      <c r="I455" s="279"/>
      <c r="J455" s="279">
        <f t="shared" si="2337"/>
        <v>0</v>
      </c>
      <c r="K455" s="279"/>
      <c r="L455" s="279"/>
      <c r="M455" s="279">
        <f t="shared" si="2338"/>
        <v>0</v>
      </c>
      <c r="N455" s="279"/>
      <c r="O455" s="279"/>
      <c r="P455" s="279">
        <f t="shared" si="2339"/>
        <v>0</v>
      </c>
      <c r="Q455" s="279"/>
      <c r="R455" s="279"/>
      <c r="S455" s="279">
        <f t="shared" si="2340"/>
        <v>0</v>
      </c>
      <c r="T455" s="279"/>
      <c r="U455" s="279"/>
      <c r="V455" s="279">
        <f t="shared" si="2341"/>
        <v>0</v>
      </c>
      <c r="W455" s="279"/>
      <c r="X455" s="279"/>
      <c r="Y455" s="279">
        <f t="shared" si="2342"/>
        <v>0</v>
      </c>
      <c r="Z455" s="279"/>
      <c r="AA455" s="279"/>
      <c r="AB455" s="279">
        <f t="shared" si="2343"/>
        <v>0</v>
      </c>
      <c r="AC455" s="279"/>
      <c r="AD455" s="279"/>
      <c r="AE455" s="279">
        <f t="shared" si="2344"/>
        <v>0</v>
      </c>
      <c r="AF455" s="279"/>
      <c r="AG455" s="279"/>
      <c r="AH455" s="279">
        <f t="shared" si="2345"/>
        <v>0</v>
      </c>
      <c r="AI455" s="279"/>
      <c r="AJ455" s="279"/>
      <c r="AK455" s="279">
        <f t="shared" si="2346"/>
        <v>0</v>
      </c>
      <c r="AL455" s="279"/>
      <c r="AM455" s="279"/>
      <c r="AN455" s="279">
        <f t="shared" si="2347"/>
        <v>0</v>
      </c>
      <c r="AO455" s="279"/>
      <c r="AP455" s="279"/>
      <c r="AQ455" s="279">
        <f t="shared" si="2348"/>
        <v>0</v>
      </c>
      <c r="AR455" s="361"/>
    </row>
    <row r="456" spans="1:44" s="225" customFormat="1" ht="40.15" customHeight="1">
      <c r="A456" s="358"/>
      <c r="B456" s="359"/>
      <c r="C456" s="360"/>
      <c r="D456" s="302" t="s">
        <v>43</v>
      </c>
      <c r="E456" s="279">
        <f t="shared" si="2334"/>
        <v>3911.1254099999996</v>
      </c>
      <c r="F456" s="279">
        <f t="shared" si="2335"/>
        <v>0</v>
      </c>
      <c r="G456" s="279">
        <f t="shared" si="2336"/>
        <v>0</v>
      </c>
      <c r="H456" s="279"/>
      <c r="I456" s="279"/>
      <c r="J456" s="279">
        <f t="shared" si="2337"/>
        <v>0</v>
      </c>
      <c r="K456" s="279"/>
      <c r="L456" s="279"/>
      <c r="M456" s="279">
        <f t="shared" si="2338"/>
        <v>0</v>
      </c>
      <c r="N456" s="279"/>
      <c r="O456" s="279"/>
      <c r="P456" s="279">
        <f t="shared" si="2339"/>
        <v>0</v>
      </c>
      <c r="Q456" s="279"/>
      <c r="R456" s="279"/>
      <c r="S456" s="279">
        <f t="shared" si="2340"/>
        <v>0</v>
      </c>
      <c r="T456" s="279"/>
      <c r="U456" s="279"/>
      <c r="V456" s="279">
        <f t="shared" si="2341"/>
        <v>0</v>
      </c>
      <c r="W456" s="279"/>
      <c r="X456" s="279"/>
      <c r="Y456" s="279">
        <f t="shared" si="2342"/>
        <v>0</v>
      </c>
      <c r="Z456" s="279"/>
      <c r="AA456" s="279"/>
      <c r="AB456" s="279">
        <f t="shared" si="2343"/>
        <v>0</v>
      </c>
      <c r="AC456" s="279"/>
      <c r="AD456" s="279"/>
      <c r="AE456" s="279">
        <f t="shared" si="2344"/>
        <v>0</v>
      </c>
      <c r="AF456" s="279"/>
      <c r="AG456" s="279"/>
      <c r="AH456" s="279">
        <f t="shared" si="2345"/>
        <v>0</v>
      </c>
      <c r="AI456" s="279"/>
      <c r="AJ456" s="279"/>
      <c r="AK456" s="279">
        <f t="shared" si="2346"/>
        <v>0</v>
      </c>
      <c r="AL456" s="279"/>
      <c r="AM456" s="279"/>
      <c r="AN456" s="279">
        <f t="shared" si="2347"/>
        <v>0</v>
      </c>
      <c r="AO456" s="279">
        <f>4599.736-688.61059</f>
        <v>3911.1254099999996</v>
      </c>
      <c r="AP456" s="279"/>
      <c r="AQ456" s="279">
        <f t="shared" si="2348"/>
        <v>0</v>
      </c>
      <c r="AR456" s="361"/>
    </row>
    <row r="457" spans="1:44" s="225" customFormat="1" ht="40.15" customHeight="1">
      <c r="A457" s="358"/>
      <c r="B457" s="359"/>
      <c r="C457" s="360"/>
      <c r="D457" s="257" t="s">
        <v>263</v>
      </c>
      <c r="E457" s="279">
        <f t="shared" si="2334"/>
        <v>0</v>
      </c>
      <c r="F457" s="279">
        <f t="shared" si="2335"/>
        <v>0</v>
      </c>
      <c r="G457" s="279">
        <f t="shared" si="2336"/>
        <v>0</v>
      </c>
      <c r="H457" s="279"/>
      <c r="I457" s="279"/>
      <c r="J457" s="279">
        <f t="shared" si="2337"/>
        <v>0</v>
      </c>
      <c r="K457" s="279"/>
      <c r="L457" s="279"/>
      <c r="M457" s="279">
        <f t="shared" si="2338"/>
        <v>0</v>
      </c>
      <c r="N457" s="279"/>
      <c r="O457" s="279"/>
      <c r="P457" s="279">
        <f t="shared" si="2339"/>
        <v>0</v>
      </c>
      <c r="Q457" s="279"/>
      <c r="R457" s="279"/>
      <c r="S457" s="279">
        <f t="shared" si="2340"/>
        <v>0</v>
      </c>
      <c r="T457" s="279"/>
      <c r="U457" s="279"/>
      <c r="V457" s="279">
        <f t="shared" si="2341"/>
        <v>0</v>
      </c>
      <c r="W457" s="279"/>
      <c r="X457" s="279"/>
      <c r="Y457" s="279">
        <f t="shared" si="2342"/>
        <v>0</v>
      </c>
      <c r="Z457" s="279"/>
      <c r="AA457" s="279"/>
      <c r="AB457" s="279">
        <f t="shared" si="2343"/>
        <v>0</v>
      </c>
      <c r="AC457" s="279"/>
      <c r="AD457" s="279"/>
      <c r="AE457" s="279">
        <f t="shared" si="2344"/>
        <v>0</v>
      </c>
      <c r="AF457" s="279"/>
      <c r="AG457" s="279"/>
      <c r="AH457" s="279">
        <f t="shared" si="2345"/>
        <v>0</v>
      </c>
      <c r="AI457" s="279"/>
      <c r="AJ457" s="279"/>
      <c r="AK457" s="279">
        <f t="shared" si="2346"/>
        <v>0</v>
      </c>
      <c r="AL457" s="279"/>
      <c r="AM457" s="279"/>
      <c r="AN457" s="279">
        <f t="shared" si="2347"/>
        <v>0</v>
      </c>
      <c r="AO457" s="279"/>
      <c r="AP457" s="279"/>
      <c r="AQ457" s="279">
        <f t="shared" si="2348"/>
        <v>0</v>
      </c>
      <c r="AR457" s="361"/>
    </row>
    <row r="458" spans="1:44" s="225" customFormat="1" ht="40.15" customHeight="1">
      <c r="A458" s="358" t="s">
        <v>501</v>
      </c>
      <c r="B458" s="359" t="s">
        <v>502</v>
      </c>
      <c r="C458" s="360" t="s">
        <v>473</v>
      </c>
      <c r="D458" s="205" t="s">
        <v>41</v>
      </c>
      <c r="E458" s="207">
        <f>H458+K458+N458+Q458+T458+W458+Z458+AC458+AF458+AI458+AL458+AO458</f>
        <v>3716.28</v>
      </c>
      <c r="F458" s="207">
        <f>I458+L458+O458+R458+U458+X458+AA458+AD458+AG458+AJ458+AM458+AP458</f>
        <v>617.19488000000001</v>
      </c>
      <c r="G458" s="207">
        <f>IF(F458,F458/E458*100,0)</f>
        <v>16.6078680831369</v>
      </c>
      <c r="H458" s="207">
        <f>SUM(H459:H462)</f>
        <v>0</v>
      </c>
      <c r="I458" s="207">
        <f>SUM(I459:I462)</f>
        <v>0</v>
      </c>
      <c r="J458" s="207">
        <f>IF(I458,I458/H458*100,0)</f>
        <v>0</v>
      </c>
      <c r="K458" s="207">
        <f t="shared" ref="K458:L458" si="2349">SUM(K459:K462)</f>
        <v>0</v>
      </c>
      <c r="L458" s="207">
        <f t="shared" si="2349"/>
        <v>0</v>
      </c>
      <c r="M458" s="207">
        <f>IF(L458,L458/K458*100,0)</f>
        <v>0</v>
      </c>
      <c r="N458" s="207">
        <f t="shared" ref="N458:O458" si="2350">SUM(N459:N462)</f>
        <v>0</v>
      </c>
      <c r="O458" s="207">
        <f t="shared" si="2350"/>
        <v>0</v>
      </c>
      <c r="P458" s="207">
        <f>IF(O458,O458/N458*100,0)</f>
        <v>0</v>
      </c>
      <c r="Q458" s="207">
        <f t="shared" ref="Q458:R458" si="2351">SUM(Q459:Q462)</f>
        <v>0</v>
      </c>
      <c r="R458" s="207">
        <f t="shared" si="2351"/>
        <v>0</v>
      </c>
      <c r="S458" s="207">
        <f>IF(R458,R458/Q458*100,0)</f>
        <v>0</v>
      </c>
      <c r="T458" s="207">
        <f t="shared" ref="T458:U458" si="2352">SUM(T459:T462)</f>
        <v>0</v>
      </c>
      <c r="U458" s="207">
        <f t="shared" si="2352"/>
        <v>0</v>
      </c>
      <c r="V458" s="207">
        <f>IF(U458,U458/T458*100,0)</f>
        <v>0</v>
      </c>
      <c r="W458" s="207">
        <f t="shared" ref="W458:X458" si="2353">SUM(W459:W462)</f>
        <v>0</v>
      </c>
      <c r="X458" s="207">
        <f t="shared" si="2353"/>
        <v>0</v>
      </c>
      <c r="Y458" s="207">
        <f>IF(X458,X458/W458*100,0)</f>
        <v>0</v>
      </c>
      <c r="Z458" s="207">
        <f t="shared" ref="Z458:AA458" si="2354">SUM(Z459:Z462)</f>
        <v>0</v>
      </c>
      <c r="AA458" s="207">
        <f t="shared" si="2354"/>
        <v>0</v>
      </c>
      <c r="AB458" s="207">
        <f>IF(AA458,AA458/Z458*100,0)</f>
        <v>0</v>
      </c>
      <c r="AC458" s="207">
        <f t="shared" ref="AC458:AD458" si="2355">SUM(AC459:AC462)</f>
        <v>0</v>
      </c>
      <c r="AD458" s="207">
        <f t="shared" si="2355"/>
        <v>0</v>
      </c>
      <c r="AE458" s="207">
        <f>IF(AD458,AD458/AC458*100,0)</f>
        <v>0</v>
      </c>
      <c r="AF458" s="207">
        <f t="shared" ref="AF458:AG458" si="2356">SUM(AF459:AF462)</f>
        <v>617.19488000000001</v>
      </c>
      <c r="AG458" s="207">
        <f t="shared" si="2356"/>
        <v>617.19488000000001</v>
      </c>
      <c r="AH458" s="207">
        <f>IF(AG458,AG458/AF458*100,0)</f>
        <v>100</v>
      </c>
      <c r="AI458" s="207">
        <f t="shared" ref="AI458:AJ458" si="2357">SUM(AI459:AI462)</f>
        <v>0</v>
      </c>
      <c r="AJ458" s="207">
        <f t="shared" si="2357"/>
        <v>0</v>
      </c>
      <c r="AK458" s="207">
        <f>IF(AJ458,AJ458/AI458*100,0)</f>
        <v>0</v>
      </c>
      <c r="AL458" s="207">
        <f t="shared" ref="AL458:AM458" si="2358">SUM(AL459:AL462)</f>
        <v>0</v>
      </c>
      <c r="AM458" s="207">
        <f t="shared" si="2358"/>
        <v>0</v>
      </c>
      <c r="AN458" s="207">
        <f>IF(AM458,AM458/AL458*100,0)</f>
        <v>0</v>
      </c>
      <c r="AO458" s="207">
        <f t="shared" ref="AO458:AP458" si="2359">SUM(AO459:AO462)</f>
        <v>3099.0851200000002</v>
      </c>
      <c r="AP458" s="207">
        <f t="shared" si="2359"/>
        <v>0</v>
      </c>
      <c r="AQ458" s="207">
        <f>IF(AP458,AP458/AO458*100,0)</f>
        <v>0</v>
      </c>
      <c r="AR458" s="361"/>
    </row>
    <row r="459" spans="1:44" s="225" customFormat="1" ht="40.15" customHeight="1">
      <c r="A459" s="358"/>
      <c r="B459" s="359"/>
      <c r="C459" s="360"/>
      <c r="D459" s="173" t="s">
        <v>37</v>
      </c>
      <c r="E459" s="279">
        <f t="shared" ref="E459:E462" si="2360">H459+K459+N459+Q459+T459+W459+Z459+AC459+AF459+AI459+AL459+AO459</f>
        <v>0</v>
      </c>
      <c r="F459" s="279">
        <f t="shared" ref="F459:F462" si="2361">I459+L459+O459+R459+U459+X459+AA459+AD459+AG459+AJ459+AM459+AP459</f>
        <v>0</v>
      </c>
      <c r="G459" s="279">
        <f t="shared" ref="G459:G462" si="2362">IF(F459,F459/E459*100,0)</f>
        <v>0</v>
      </c>
      <c r="H459" s="279"/>
      <c r="I459" s="279"/>
      <c r="J459" s="279">
        <f t="shared" ref="J459:J462" si="2363">IF(I459,I459/H459*100,0)</f>
        <v>0</v>
      </c>
      <c r="K459" s="279"/>
      <c r="L459" s="279"/>
      <c r="M459" s="279">
        <f t="shared" ref="M459:M462" si="2364">IF(L459,L459/K459*100,0)</f>
        <v>0</v>
      </c>
      <c r="N459" s="279"/>
      <c r="O459" s="279"/>
      <c r="P459" s="279">
        <f t="shared" ref="P459:P462" si="2365">IF(O459,O459/N459*100,0)</f>
        <v>0</v>
      </c>
      <c r="Q459" s="279"/>
      <c r="R459" s="279"/>
      <c r="S459" s="279">
        <f t="shared" ref="S459:S462" si="2366">IF(R459,R459/Q459*100,0)</f>
        <v>0</v>
      </c>
      <c r="T459" s="279"/>
      <c r="U459" s="279"/>
      <c r="V459" s="279">
        <f t="shared" ref="V459:V462" si="2367">IF(U459,U459/T459*100,0)</f>
        <v>0</v>
      </c>
      <c r="W459" s="279"/>
      <c r="X459" s="279"/>
      <c r="Y459" s="279">
        <f t="shared" ref="Y459:Y462" si="2368">IF(X459,X459/W459*100,0)</f>
        <v>0</v>
      </c>
      <c r="Z459" s="279"/>
      <c r="AA459" s="279"/>
      <c r="AB459" s="279">
        <f t="shared" ref="AB459:AB462" si="2369">IF(AA459,AA459/Z459*100,0)</f>
        <v>0</v>
      </c>
      <c r="AC459" s="279"/>
      <c r="AD459" s="279"/>
      <c r="AE459" s="279">
        <f t="shared" ref="AE459:AE462" si="2370">IF(AD459,AD459/AC459*100,0)</f>
        <v>0</v>
      </c>
      <c r="AF459" s="279"/>
      <c r="AG459" s="279"/>
      <c r="AH459" s="279">
        <f t="shared" ref="AH459:AH462" si="2371">IF(AG459,AG459/AF459*100,0)</f>
        <v>0</v>
      </c>
      <c r="AI459" s="279"/>
      <c r="AJ459" s="279"/>
      <c r="AK459" s="279">
        <f t="shared" ref="AK459:AK462" si="2372">IF(AJ459,AJ459/AI459*100,0)</f>
        <v>0</v>
      </c>
      <c r="AL459" s="279"/>
      <c r="AM459" s="279"/>
      <c r="AN459" s="279">
        <f t="shared" ref="AN459:AN462" si="2373">IF(AM459,AM459/AL459*100,0)</f>
        <v>0</v>
      </c>
      <c r="AO459" s="279"/>
      <c r="AP459" s="279"/>
      <c r="AQ459" s="279">
        <f t="shared" ref="AQ459:AQ462" si="2374">IF(AP459,AP459/AO459*100,0)</f>
        <v>0</v>
      </c>
      <c r="AR459" s="361"/>
    </row>
    <row r="460" spans="1:44" s="225" customFormat="1" ht="40.15" customHeight="1">
      <c r="A460" s="358"/>
      <c r="B460" s="359"/>
      <c r="C460" s="360"/>
      <c r="D460" s="173" t="s">
        <v>2</v>
      </c>
      <c r="E460" s="279">
        <f t="shared" si="2360"/>
        <v>0</v>
      </c>
      <c r="F460" s="279">
        <f t="shared" si="2361"/>
        <v>0</v>
      </c>
      <c r="G460" s="279">
        <f t="shared" si="2362"/>
        <v>0</v>
      </c>
      <c r="H460" s="279"/>
      <c r="I460" s="279"/>
      <c r="J460" s="279">
        <f t="shared" si="2363"/>
        <v>0</v>
      </c>
      <c r="K460" s="279"/>
      <c r="L460" s="279"/>
      <c r="M460" s="279">
        <f t="shared" si="2364"/>
        <v>0</v>
      </c>
      <c r="N460" s="279"/>
      <c r="O460" s="279"/>
      <c r="P460" s="279">
        <f t="shared" si="2365"/>
        <v>0</v>
      </c>
      <c r="Q460" s="279"/>
      <c r="R460" s="279"/>
      <c r="S460" s="279">
        <f t="shared" si="2366"/>
        <v>0</v>
      </c>
      <c r="T460" s="279"/>
      <c r="U460" s="279"/>
      <c r="V460" s="279">
        <f t="shared" si="2367"/>
        <v>0</v>
      </c>
      <c r="W460" s="279"/>
      <c r="X460" s="279"/>
      <c r="Y460" s="279">
        <f t="shared" si="2368"/>
        <v>0</v>
      </c>
      <c r="Z460" s="279"/>
      <c r="AA460" s="279"/>
      <c r="AB460" s="279">
        <f t="shared" si="2369"/>
        <v>0</v>
      </c>
      <c r="AC460" s="279"/>
      <c r="AD460" s="279"/>
      <c r="AE460" s="279">
        <f t="shared" si="2370"/>
        <v>0</v>
      </c>
      <c r="AF460" s="279"/>
      <c r="AG460" s="279"/>
      <c r="AH460" s="279">
        <f t="shared" si="2371"/>
        <v>0</v>
      </c>
      <c r="AI460" s="279"/>
      <c r="AJ460" s="279"/>
      <c r="AK460" s="279">
        <f t="shared" si="2372"/>
        <v>0</v>
      </c>
      <c r="AL460" s="279"/>
      <c r="AM460" s="279"/>
      <c r="AN460" s="279">
        <f t="shared" si="2373"/>
        <v>0</v>
      </c>
      <c r="AO460" s="279"/>
      <c r="AP460" s="279"/>
      <c r="AQ460" s="279">
        <f t="shared" si="2374"/>
        <v>0</v>
      </c>
      <c r="AR460" s="361"/>
    </row>
    <row r="461" spans="1:44" s="225" customFormat="1" ht="40.15" customHeight="1">
      <c r="A461" s="358"/>
      <c r="B461" s="359"/>
      <c r="C461" s="360"/>
      <c r="D461" s="302" t="s">
        <v>43</v>
      </c>
      <c r="E461" s="279">
        <f t="shared" si="2360"/>
        <v>3716.28</v>
      </c>
      <c r="F461" s="279">
        <f t="shared" si="2361"/>
        <v>617.19488000000001</v>
      </c>
      <c r="G461" s="279">
        <f t="shared" si="2362"/>
        <v>16.6078680831369</v>
      </c>
      <c r="H461" s="279"/>
      <c r="I461" s="279"/>
      <c r="J461" s="279">
        <f t="shared" si="2363"/>
        <v>0</v>
      </c>
      <c r="K461" s="279"/>
      <c r="L461" s="279"/>
      <c r="M461" s="279">
        <f t="shared" si="2364"/>
        <v>0</v>
      </c>
      <c r="N461" s="279"/>
      <c r="O461" s="279"/>
      <c r="P461" s="279">
        <f t="shared" si="2365"/>
        <v>0</v>
      </c>
      <c r="Q461" s="279"/>
      <c r="R461" s="279"/>
      <c r="S461" s="279">
        <f t="shared" si="2366"/>
        <v>0</v>
      </c>
      <c r="T461" s="279"/>
      <c r="U461" s="279"/>
      <c r="V461" s="279">
        <f t="shared" si="2367"/>
        <v>0</v>
      </c>
      <c r="W461" s="279"/>
      <c r="X461" s="279"/>
      <c r="Y461" s="279">
        <f t="shared" si="2368"/>
        <v>0</v>
      </c>
      <c r="Z461" s="279"/>
      <c r="AA461" s="279"/>
      <c r="AB461" s="279">
        <f t="shared" si="2369"/>
        <v>0</v>
      </c>
      <c r="AC461" s="279"/>
      <c r="AD461" s="279"/>
      <c r="AE461" s="279">
        <f t="shared" si="2370"/>
        <v>0</v>
      </c>
      <c r="AF461" s="279">
        <v>617.19488000000001</v>
      </c>
      <c r="AG461" s="279">
        <v>617.19488000000001</v>
      </c>
      <c r="AH461" s="279">
        <f t="shared" si="2371"/>
        <v>100</v>
      </c>
      <c r="AI461" s="279"/>
      <c r="AJ461" s="279"/>
      <c r="AK461" s="279">
        <f t="shared" si="2372"/>
        <v>0</v>
      </c>
      <c r="AL461" s="279"/>
      <c r="AM461" s="279"/>
      <c r="AN461" s="279">
        <f t="shared" si="2373"/>
        <v>0</v>
      </c>
      <c r="AO461" s="279">
        <f>3716.28-617.19488</f>
        <v>3099.0851200000002</v>
      </c>
      <c r="AP461" s="279"/>
      <c r="AQ461" s="279">
        <f t="shared" si="2374"/>
        <v>0</v>
      </c>
      <c r="AR461" s="361"/>
    </row>
    <row r="462" spans="1:44" s="225" customFormat="1" ht="40.15" customHeight="1">
      <c r="A462" s="358"/>
      <c r="B462" s="359"/>
      <c r="C462" s="360"/>
      <c r="D462" s="257" t="s">
        <v>263</v>
      </c>
      <c r="E462" s="279">
        <f t="shared" si="2360"/>
        <v>0</v>
      </c>
      <c r="F462" s="279">
        <f t="shared" si="2361"/>
        <v>0</v>
      </c>
      <c r="G462" s="279">
        <f t="shared" si="2362"/>
        <v>0</v>
      </c>
      <c r="H462" s="279"/>
      <c r="I462" s="279"/>
      <c r="J462" s="279">
        <f t="shared" si="2363"/>
        <v>0</v>
      </c>
      <c r="K462" s="279"/>
      <c r="L462" s="279"/>
      <c r="M462" s="279">
        <f t="shared" si="2364"/>
        <v>0</v>
      </c>
      <c r="N462" s="279"/>
      <c r="O462" s="279"/>
      <c r="P462" s="279">
        <f t="shared" si="2365"/>
        <v>0</v>
      </c>
      <c r="Q462" s="279"/>
      <c r="R462" s="279"/>
      <c r="S462" s="279">
        <f t="shared" si="2366"/>
        <v>0</v>
      </c>
      <c r="T462" s="279"/>
      <c r="U462" s="279"/>
      <c r="V462" s="279">
        <f t="shared" si="2367"/>
        <v>0</v>
      </c>
      <c r="W462" s="279"/>
      <c r="X462" s="279"/>
      <c r="Y462" s="279">
        <f t="shared" si="2368"/>
        <v>0</v>
      </c>
      <c r="Z462" s="279"/>
      <c r="AA462" s="279"/>
      <c r="AB462" s="279">
        <f t="shared" si="2369"/>
        <v>0</v>
      </c>
      <c r="AC462" s="279"/>
      <c r="AD462" s="279"/>
      <c r="AE462" s="279">
        <f t="shared" si="2370"/>
        <v>0</v>
      </c>
      <c r="AF462" s="279"/>
      <c r="AG462" s="279"/>
      <c r="AH462" s="279">
        <f t="shared" si="2371"/>
        <v>0</v>
      </c>
      <c r="AI462" s="279"/>
      <c r="AJ462" s="279"/>
      <c r="AK462" s="279">
        <f t="shared" si="2372"/>
        <v>0</v>
      </c>
      <c r="AL462" s="279"/>
      <c r="AM462" s="279"/>
      <c r="AN462" s="279">
        <f t="shared" si="2373"/>
        <v>0</v>
      </c>
      <c r="AO462" s="279"/>
      <c r="AP462" s="279"/>
      <c r="AQ462" s="279">
        <f t="shared" si="2374"/>
        <v>0</v>
      </c>
      <c r="AR462" s="361"/>
    </row>
    <row r="463" spans="1:44" ht="64.900000000000006" customHeight="1">
      <c r="A463" s="358" t="s">
        <v>503</v>
      </c>
      <c r="B463" s="359" t="s">
        <v>504</v>
      </c>
      <c r="C463" s="360" t="s">
        <v>473</v>
      </c>
      <c r="D463" s="205" t="s">
        <v>41</v>
      </c>
      <c r="E463" s="207">
        <f>H463+K463+N463+Q463+T463+W463+Z463+AC463+AF463+AI463+AL463+AO463</f>
        <v>1563.2175099999999</v>
      </c>
      <c r="F463" s="207">
        <f>I463+L463+O463+R463+U463+X463+AA463+AD463+AG463+AJ463+AM463+AP463</f>
        <v>0</v>
      </c>
      <c r="G463" s="207">
        <f>IF(F463,F463/E463*100,0)</f>
        <v>0</v>
      </c>
      <c r="H463" s="207">
        <f>SUM(H464:H467)</f>
        <v>0</v>
      </c>
      <c r="I463" s="207">
        <f>SUM(I464:I467)</f>
        <v>0</v>
      </c>
      <c r="J463" s="207">
        <f>IF(I463,I463/H463*100,0)</f>
        <v>0</v>
      </c>
      <c r="K463" s="207">
        <f t="shared" ref="K463:L463" si="2375">SUM(K464:K467)</f>
        <v>0</v>
      </c>
      <c r="L463" s="207">
        <f t="shared" si="2375"/>
        <v>0</v>
      </c>
      <c r="M463" s="207">
        <f>IF(L463,L463/K463*100,0)</f>
        <v>0</v>
      </c>
      <c r="N463" s="207">
        <f t="shared" ref="N463:O463" si="2376">SUM(N464:N467)</f>
        <v>0</v>
      </c>
      <c r="O463" s="207">
        <f t="shared" si="2376"/>
        <v>0</v>
      </c>
      <c r="P463" s="207">
        <f>IF(O463,O463/N463*100,0)</f>
        <v>0</v>
      </c>
      <c r="Q463" s="207">
        <f t="shared" ref="Q463:R463" si="2377">SUM(Q464:Q467)</f>
        <v>0</v>
      </c>
      <c r="R463" s="207">
        <f t="shared" si="2377"/>
        <v>0</v>
      </c>
      <c r="S463" s="207">
        <f>IF(R463,R463/Q463*100,0)</f>
        <v>0</v>
      </c>
      <c r="T463" s="207">
        <f t="shared" ref="T463:U463" si="2378">SUM(T464:T467)</f>
        <v>0</v>
      </c>
      <c r="U463" s="207">
        <f t="shared" si="2378"/>
        <v>0</v>
      </c>
      <c r="V463" s="207">
        <f>IF(U463,U463/T463*100,0)</f>
        <v>0</v>
      </c>
      <c r="W463" s="207">
        <f t="shared" ref="W463:X463" si="2379">SUM(W464:W467)</f>
        <v>0</v>
      </c>
      <c r="X463" s="207">
        <f t="shared" si="2379"/>
        <v>0</v>
      </c>
      <c r="Y463" s="207">
        <f>IF(X463,X463/W463*100,0)</f>
        <v>0</v>
      </c>
      <c r="Z463" s="207">
        <f t="shared" ref="Z463:AA463" si="2380">SUM(Z464:Z467)</f>
        <v>0</v>
      </c>
      <c r="AA463" s="207">
        <f t="shared" si="2380"/>
        <v>0</v>
      </c>
      <c r="AB463" s="207">
        <f>IF(AA463,AA463/Z463*100,0)</f>
        <v>0</v>
      </c>
      <c r="AC463" s="207">
        <f t="shared" ref="AC463:AD463" si="2381">SUM(AC464:AC467)</f>
        <v>0</v>
      </c>
      <c r="AD463" s="207">
        <f t="shared" si="2381"/>
        <v>0</v>
      </c>
      <c r="AE463" s="207">
        <f>IF(AD463,AD463/AC463*100,0)</f>
        <v>0</v>
      </c>
      <c r="AF463" s="207">
        <f t="shared" ref="AF463:AG463" si="2382">SUM(AF464:AF467)</f>
        <v>0</v>
      </c>
      <c r="AG463" s="207">
        <f t="shared" si="2382"/>
        <v>0</v>
      </c>
      <c r="AH463" s="207">
        <f>IF(AG463,AG463/AF463*100,0)</f>
        <v>0</v>
      </c>
      <c r="AI463" s="207">
        <f t="shared" ref="AI463:AJ463" si="2383">SUM(AI464:AI467)</f>
        <v>0</v>
      </c>
      <c r="AJ463" s="207">
        <f t="shared" si="2383"/>
        <v>0</v>
      </c>
      <c r="AK463" s="207">
        <f>IF(AJ463,AJ463/AI463*100,0)</f>
        <v>0</v>
      </c>
      <c r="AL463" s="207">
        <f t="shared" ref="AL463:AM463" si="2384">SUM(AL464:AL467)</f>
        <v>1553.6610000000001</v>
      </c>
      <c r="AM463" s="207">
        <f t="shared" si="2384"/>
        <v>0</v>
      </c>
      <c r="AN463" s="207">
        <f>IF(AM463,AM463/AL463*100,0)</f>
        <v>0</v>
      </c>
      <c r="AO463" s="207">
        <f t="shared" ref="AO463:AP463" si="2385">SUM(AO464:AO467)</f>
        <v>9.5565099999999994</v>
      </c>
      <c r="AP463" s="207">
        <f t="shared" si="2385"/>
        <v>0</v>
      </c>
      <c r="AQ463" s="207">
        <f>IF(AP463,AP463/AO463*100,0)</f>
        <v>0</v>
      </c>
      <c r="AR463" s="361"/>
    </row>
    <row r="464" spans="1:44" ht="64.900000000000006" customHeight="1">
      <c r="A464" s="358"/>
      <c r="B464" s="359"/>
      <c r="C464" s="360"/>
      <c r="D464" s="173" t="s">
        <v>37</v>
      </c>
      <c r="E464" s="279">
        <f t="shared" ref="E464:E467" si="2386">H464+K464+N464+Q464+T464+W464+Z464+AC464+AF464+AI464+AL464+AO464</f>
        <v>0</v>
      </c>
      <c r="F464" s="279">
        <f t="shared" ref="F464:F467" si="2387">I464+L464+O464+R464+U464+X464+AA464+AD464+AG464+AJ464+AM464+AP464</f>
        <v>0</v>
      </c>
      <c r="G464" s="279">
        <f t="shared" ref="G464:G467" si="2388">IF(F464,F464/E464*100,0)</f>
        <v>0</v>
      </c>
      <c r="H464" s="279"/>
      <c r="I464" s="279"/>
      <c r="J464" s="279">
        <f t="shared" ref="J464:J467" si="2389">IF(I464,I464/H464*100,0)</f>
        <v>0</v>
      </c>
      <c r="K464" s="279"/>
      <c r="L464" s="279"/>
      <c r="M464" s="279">
        <f t="shared" ref="M464:M467" si="2390">IF(L464,L464/K464*100,0)</f>
        <v>0</v>
      </c>
      <c r="N464" s="279"/>
      <c r="O464" s="279"/>
      <c r="P464" s="279">
        <f t="shared" ref="P464:P467" si="2391">IF(O464,O464/N464*100,0)</f>
        <v>0</v>
      </c>
      <c r="Q464" s="279"/>
      <c r="R464" s="279"/>
      <c r="S464" s="279">
        <f t="shared" ref="S464:S467" si="2392">IF(R464,R464/Q464*100,0)</f>
        <v>0</v>
      </c>
      <c r="T464" s="279"/>
      <c r="U464" s="279"/>
      <c r="V464" s="279">
        <f t="shared" ref="V464:V467" si="2393">IF(U464,U464/T464*100,0)</f>
        <v>0</v>
      </c>
      <c r="W464" s="279"/>
      <c r="X464" s="279"/>
      <c r="Y464" s="279">
        <f t="shared" ref="Y464:Y467" si="2394">IF(X464,X464/W464*100,0)</f>
        <v>0</v>
      </c>
      <c r="Z464" s="279"/>
      <c r="AA464" s="279"/>
      <c r="AB464" s="279">
        <f t="shared" ref="AB464:AB467" si="2395">IF(AA464,AA464/Z464*100,0)</f>
        <v>0</v>
      </c>
      <c r="AC464" s="279"/>
      <c r="AD464" s="279"/>
      <c r="AE464" s="279">
        <f t="shared" ref="AE464:AE467" si="2396">IF(AD464,AD464/AC464*100,0)</f>
        <v>0</v>
      </c>
      <c r="AF464" s="279"/>
      <c r="AG464" s="279"/>
      <c r="AH464" s="279">
        <f t="shared" ref="AH464:AH467" si="2397">IF(AG464,AG464/AF464*100,0)</f>
        <v>0</v>
      </c>
      <c r="AI464" s="279"/>
      <c r="AJ464" s="279"/>
      <c r="AK464" s="279">
        <f t="shared" ref="AK464:AK467" si="2398">IF(AJ464,AJ464/AI464*100,0)</f>
        <v>0</v>
      </c>
      <c r="AL464" s="279"/>
      <c r="AM464" s="279"/>
      <c r="AN464" s="279">
        <f t="shared" ref="AN464:AN467" si="2399">IF(AM464,AM464/AL464*100,0)</f>
        <v>0</v>
      </c>
      <c r="AO464" s="279"/>
      <c r="AP464" s="279"/>
      <c r="AQ464" s="279">
        <f t="shared" ref="AQ464:AQ467" si="2400">IF(AP464,AP464/AO464*100,0)</f>
        <v>0</v>
      </c>
      <c r="AR464" s="361"/>
    </row>
    <row r="465" spans="1:44" ht="64.900000000000006" customHeight="1">
      <c r="A465" s="358"/>
      <c r="B465" s="359"/>
      <c r="C465" s="360"/>
      <c r="D465" s="173" t="s">
        <v>2</v>
      </c>
      <c r="E465" s="279">
        <f t="shared" si="2386"/>
        <v>0</v>
      </c>
      <c r="F465" s="279">
        <f t="shared" si="2387"/>
        <v>0</v>
      </c>
      <c r="G465" s="279">
        <f t="shared" si="2388"/>
        <v>0</v>
      </c>
      <c r="H465" s="279"/>
      <c r="I465" s="279"/>
      <c r="J465" s="279">
        <f t="shared" si="2389"/>
        <v>0</v>
      </c>
      <c r="K465" s="279"/>
      <c r="L465" s="279"/>
      <c r="M465" s="279">
        <f t="shared" si="2390"/>
        <v>0</v>
      </c>
      <c r="N465" s="279"/>
      <c r="O465" s="279"/>
      <c r="P465" s="279">
        <f t="shared" si="2391"/>
        <v>0</v>
      </c>
      <c r="Q465" s="279"/>
      <c r="R465" s="279"/>
      <c r="S465" s="279">
        <f t="shared" si="2392"/>
        <v>0</v>
      </c>
      <c r="T465" s="279"/>
      <c r="U465" s="279"/>
      <c r="V465" s="279">
        <f t="shared" si="2393"/>
        <v>0</v>
      </c>
      <c r="W465" s="279"/>
      <c r="X465" s="279"/>
      <c r="Y465" s="279">
        <f t="shared" si="2394"/>
        <v>0</v>
      </c>
      <c r="Z465" s="279"/>
      <c r="AA465" s="279"/>
      <c r="AB465" s="279">
        <f t="shared" si="2395"/>
        <v>0</v>
      </c>
      <c r="AC465" s="279"/>
      <c r="AD465" s="279"/>
      <c r="AE465" s="279">
        <f t="shared" si="2396"/>
        <v>0</v>
      </c>
      <c r="AF465" s="279"/>
      <c r="AG465" s="279"/>
      <c r="AH465" s="279">
        <f t="shared" si="2397"/>
        <v>0</v>
      </c>
      <c r="AI465" s="279"/>
      <c r="AJ465" s="279"/>
      <c r="AK465" s="279">
        <f t="shared" si="2398"/>
        <v>0</v>
      </c>
      <c r="AL465" s="279"/>
      <c r="AM465" s="279"/>
      <c r="AN465" s="279">
        <f t="shared" si="2399"/>
        <v>0</v>
      </c>
      <c r="AO465" s="279"/>
      <c r="AP465" s="279"/>
      <c r="AQ465" s="279">
        <f t="shared" si="2400"/>
        <v>0</v>
      </c>
      <c r="AR465" s="361"/>
    </row>
    <row r="466" spans="1:44" ht="64.900000000000006" customHeight="1">
      <c r="A466" s="358"/>
      <c r="B466" s="359"/>
      <c r="C466" s="360"/>
      <c r="D466" s="302" t="s">
        <v>43</v>
      </c>
      <c r="E466" s="279">
        <f t="shared" si="2386"/>
        <v>1563.2175099999999</v>
      </c>
      <c r="F466" s="279">
        <f t="shared" si="2387"/>
        <v>0</v>
      </c>
      <c r="G466" s="279">
        <f t="shared" si="2388"/>
        <v>0</v>
      </c>
      <c r="H466" s="279"/>
      <c r="I466" s="279"/>
      <c r="J466" s="279">
        <f t="shared" si="2389"/>
        <v>0</v>
      </c>
      <c r="K466" s="279"/>
      <c r="L466" s="279"/>
      <c r="M466" s="279">
        <f t="shared" si="2390"/>
        <v>0</v>
      </c>
      <c r="N466" s="279"/>
      <c r="O466" s="279"/>
      <c r="P466" s="279">
        <f t="shared" si="2391"/>
        <v>0</v>
      </c>
      <c r="Q466" s="279"/>
      <c r="R466" s="279"/>
      <c r="S466" s="279">
        <f t="shared" si="2392"/>
        <v>0</v>
      </c>
      <c r="T466" s="279"/>
      <c r="U466" s="279"/>
      <c r="V466" s="279">
        <f t="shared" si="2393"/>
        <v>0</v>
      </c>
      <c r="W466" s="279"/>
      <c r="X466" s="279"/>
      <c r="Y466" s="279">
        <f t="shared" si="2394"/>
        <v>0</v>
      </c>
      <c r="Z466" s="279"/>
      <c r="AA466" s="279"/>
      <c r="AB466" s="279">
        <f t="shared" si="2395"/>
        <v>0</v>
      </c>
      <c r="AC466" s="279"/>
      <c r="AD466" s="279"/>
      <c r="AE466" s="279">
        <f t="shared" si="2396"/>
        <v>0</v>
      </c>
      <c r="AF466" s="279"/>
      <c r="AG466" s="279"/>
      <c r="AH466" s="279">
        <f t="shared" si="2397"/>
        <v>0</v>
      </c>
      <c r="AI466" s="279"/>
      <c r="AJ466" s="279"/>
      <c r="AK466" s="279">
        <f t="shared" si="2398"/>
        <v>0</v>
      </c>
      <c r="AL466" s="279">
        <v>1553.6610000000001</v>
      </c>
      <c r="AM466" s="279"/>
      <c r="AN466" s="279">
        <f t="shared" si="2399"/>
        <v>0</v>
      </c>
      <c r="AO466" s="279">
        <v>9.5565099999999994</v>
      </c>
      <c r="AP466" s="279"/>
      <c r="AQ466" s="279">
        <f t="shared" si="2400"/>
        <v>0</v>
      </c>
      <c r="AR466" s="361"/>
    </row>
    <row r="467" spans="1:44" ht="64.900000000000006" customHeight="1">
      <c r="A467" s="358"/>
      <c r="B467" s="359"/>
      <c r="C467" s="360"/>
      <c r="D467" s="257" t="s">
        <v>263</v>
      </c>
      <c r="E467" s="279">
        <f t="shared" si="2386"/>
        <v>0</v>
      </c>
      <c r="F467" s="279">
        <f t="shared" si="2387"/>
        <v>0</v>
      </c>
      <c r="G467" s="279">
        <f t="shared" si="2388"/>
        <v>0</v>
      </c>
      <c r="H467" s="279"/>
      <c r="I467" s="279"/>
      <c r="J467" s="279">
        <f t="shared" si="2389"/>
        <v>0</v>
      </c>
      <c r="K467" s="279"/>
      <c r="L467" s="279"/>
      <c r="M467" s="279">
        <f t="shared" si="2390"/>
        <v>0</v>
      </c>
      <c r="N467" s="279"/>
      <c r="O467" s="279"/>
      <c r="P467" s="279">
        <f t="shared" si="2391"/>
        <v>0</v>
      </c>
      <c r="Q467" s="279"/>
      <c r="R467" s="279"/>
      <c r="S467" s="279">
        <f t="shared" si="2392"/>
        <v>0</v>
      </c>
      <c r="T467" s="279"/>
      <c r="U467" s="279"/>
      <c r="V467" s="279">
        <f t="shared" si="2393"/>
        <v>0</v>
      </c>
      <c r="W467" s="279"/>
      <c r="X467" s="279"/>
      <c r="Y467" s="279">
        <f t="shared" si="2394"/>
        <v>0</v>
      </c>
      <c r="Z467" s="279"/>
      <c r="AA467" s="279"/>
      <c r="AB467" s="279">
        <f t="shared" si="2395"/>
        <v>0</v>
      </c>
      <c r="AC467" s="279"/>
      <c r="AD467" s="279"/>
      <c r="AE467" s="279">
        <f t="shared" si="2396"/>
        <v>0</v>
      </c>
      <c r="AF467" s="279"/>
      <c r="AG467" s="279"/>
      <c r="AH467" s="279">
        <f t="shared" si="2397"/>
        <v>0</v>
      </c>
      <c r="AI467" s="279"/>
      <c r="AJ467" s="279"/>
      <c r="AK467" s="279">
        <f t="shared" si="2398"/>
        <v>0</v>
      </c>
      <c r="AL467" s="279"/>
      <c r="AM467" s="279"/>
      <c r="AN467" s="279">
        <f t="shared" si="2399"/>
        <v>0</v>
      </c>
      <c r="AO467" s="279"/>
      <c r="AP467" s="279"/>
      <c r="AQ467" s="279">
        <f t="shared" si="2400"/>
        <v>0</v>
      </c>
      <c r="AR467" s="361"/>
    </row>
    <row r="468" spans="1:44" s="225" customFormat="1" ht="40.15" customHeight="1">
      <c r="A468" s="358" t="s">
        <v>505</v>
      </c>
      <c r="B468" s="359" t="s">
        <v>506</v>
      </c>
      <c r="C468" s="360" t="s">
        <v>473</v>
      </c>
      <c r="D468" s="205" t="s">
        <v>41</v>
      </c>
      <c r="E468" s="207">
        <f>H468+K468+N468+Q468+T468+W468+Z468+AC468+AF468+AI468+AL468+AO468</f>
        <v>1400.511</v>
      </c>
      <c r="F468" s="207">
        <f>I468+L468+O468+R468+U468+X468+AA468+AD468+AG468+AJ468+AM468+AP468</f>
        <v>1400.511</v>
      </c>
      <c r="G468" s="207">
        <f>IF(F468,F468/E468*100,0)</f>
        <v>100</v>
      </c>
      <c r="H468" s="207">
        <f>SUM(H469:H472)</f>
        <v>0</v>
      </c>
      <c r="I468" s="207">
        <f>SUM(I469:I472)</f>
        <v>0</v>
      </c>
      <c r="J468" s="207">
        <f>IF(I468,I468/H468*100,0)</f>
        <v>0</v>
      </c>
      <c r="K468" s="207">
        <f t="shared" ref="K468:L468" si="2401">SUM(K469:K472)</f>
        <v>0</v>
      </c>
      <c r="L468" s="207">
        <f t="shared" si="2401"/>
        <v>0</v>
      </c>
      <c r="M468" s="207">
        <f>IF(L468,L468/K468*100,0)</f>
        <v>0</v>
      </c>
      <c r="N468" s="207">
        <f t="shared" ref="N468:O468" si="2402">SUM(N469:N472)</f>
        <v>0</v>
      </c>
      <c r="O468" s="207">
        <f t="shared" si="2402"/>
        <v>0</v>
      </c>
      <c r="P468" s="207">
        <f>IF(O468,O468/N468*100,0)</f>
        <v>0</v>
      </c>
      <c r="Q468" s="207">
        <f t="shared" ref="Q468:R468" si="2403">SUM(Q469:Q472)</f>
        <v>0</v>
      </c>
      <c r="R468" s="207">
        <f t="shared" si="2403"/>
        <v>0</v>
      </c>
      <c r="S468" s="207">
        <f>IF(R468,R468/Q468*100,0)</f>
        <v>0</v>
      </c>
      <c r="T468" s="207">
        <f t="shared" ref="T468:U468" si="2404">SUM(T469:T472)</f>
        <v>0</v>
      </c>
      <c r="U468" s="207">
        <f t="shared" si="2404"/>
        <v>0</v>
      </c>
      <c r="V468" s="207">
        <f>IF(U468,U468/T468*100,0)</f>
        <v>0</v>
      </c>
      <c r="W468" s="207">
        <f t="shared" ref="W468:X468" si="2405">SUM(W469:W472)</f>
        <v>0</v>
      </c>
      <c r="X468" s="207">
        <f t="shared" si="2405"/>
        <v>0</v>
      </c>
      <c r="Y468" s="207">
        <f>IF(X468,X468/W468*100,0)</f>
        <v>0</v>
      </c>
      <c r="Z468" s="207">
        <f t="shared" ref="Z468:AA468" si="2406">SUM(Z469:Z472)</f>
        <v>0</v>
      </c>
      <c r="AA468" s="207">
        <f t="shared" si="2406"/>
        <v>0</v>
      </c>
      <c r="AB468" s="207">
        <f>IF(AA468,AA468/Z468*100,0)</f>
        <v>0</v>
      </c>
      <c r="AC468" s="207">
        <f t="shared" ref="AC468:AD468" si="2407">SUM(AC469:AC472)</f>
        <v>0</v>
      </c>
      <c r="AD468" s="207">
        <f t="shared" si="2407"/>
        <v>0</v>
      </c>
      <c r="AE468" s="207">
        <f>IF(AD468,AD468/AC468*100,0)</f>
        <v>0</v>
      </c>
      <c r="AF468" s="207">
        <f t="shared" ref="AF468:AG468" si="2408">SUM(AF469:AF472)</f>
        <v>1400.511</v>
      </c>
      <c r="AG468" s="207">
        <f t="shared" si="2408"/>
        <v>1400.511</v>
      </c>
      <c r="AH468" s="207">
        <f>IF(AG468,AG468/AF468*100,0)</f>
        <v>100</v>
      </c>
      <c r="AI468" s="207">
        <f t="shared" ref="AI468:AJ468" si="2409">SUM(AI469:AI472)</f>
        <v>0</v>
      </c>
      <c r="AJ468" s="207">
        <f t="shared" si="2409"/>
        <v>0</v>
      </c>
      <c r="AK468" s="207">
        <f>IF(AJ468,AJ468/AI468*100,0)</f>
        <v>0</v>
      </c>
      <c r="AL468" s="207">
        <f t="shared" ref="AL468:AM468" si="2410">SUM(AL469:AL472)</f>
        <v>0</v>
      </c>
      <c r="AM468" s="207">
        <f t="shared" si="2410"/>
        <v>0</v>
      </c>
      <c r="AN468" s="207">
        <f>IF(AM468,AM468/AL468*100,0)</f>
        <v>0</v>
      </c>
      <c r="AO468" s="207">
        <f t="shared" ref="AO468:AP468" si="2411">SUM(AO469:AO472)</f>
        <v>0</v>
      </c>
      <c r="AP468" s="207">
        <f t="shared" si="2411"/>
        <v>0</v>
      </c>
      <c r="AQ468" s="207">
        <f>IF(AP468,AP468/AO468*100,0)</f>
        <v>0</v>
      </c>
      <c r="AR468" s="361"/>
    </row>
    <row r="469" spans="1:44" s="225" customFormat="1" ht="40.15" customHeight="1">
      <c r="A469" s="358"/>
      <c r="B469" s="359"/>
      <c r="C469" s="360"/>
      <c r="D469" s="173" t="s">
        <v>37</v>
      </c>
      <c r="E469" s="279">
        <f t="shared" ref="E469:E472" si="2412">H469+K469+N469+Q469+T469+W469+Z469+AC469+AF469+AI469+AL469+AO469</f>
        <v>0</v>
      </c>
      <c r="F469" s="279">
        <f t="shared" ref="F469:F472" si="2413">I469+L469+O469+R469+U469+X469+AA469+AD469+AG469+AJ469+AM469+AP469</f>
        <v>0</v>
      </c>
      <c r="G469" s="279">
        <f t="shared" ref="G469:G472" si="2414">IF(F469,F469/E469*100,0)</f>
        <v>0</v>
      </c>
      <c r="H469" s="279"/>
      <c r="I469" s="279"/>
      <c r="J469" s="279">
        <f t="shared" ref="J469:J472" si="2415">IF(I469,I469/H469*100,0)</f>
        <v>0</v>
      </c>
      <c r="K469" s="279"/>
      <c r="L469" s="279"/>
      <c r="M469" s="279">
        <f t="shared" ref="M469:M472" si="2416">IF(L469,L469/K469*100,0)</f>
        <v>0</v>
      </c>
      <c r="N469" s="279"/>
      <c r="O469" s="279"/>
      <c r="P469" s="279">
        <f t="shared" ref="P469:P472" si="2417">IF(O469,O469/N469*100,0)</f>
        <v>0</v>
      </c>
      <c r="Q469" s="279"/>
      <c r="R469" s="279"/>
      <c r="S469" s="279">
        <f t="shared" ref="S469:S472" si="2418">IF(R469,R469/Q469*100,0)</f>
        <v>0</v>
      </c>
      <c r="T469" s="279"/>
      <c r="U469" s="279"/>
      <c r="V469" s="279">
        <f t="shared" ref="V469:V472" si="2419">IF(U469,U469/T469*100,0)</f>
        <v>0</v>
      </c>
      <c r="W469" s="279"/>
      <c r="X469" s="279"/>
      <c r="Y469" s="279">
        <f t="shared" ref="Y469:Y472" si="2420">IF(X469,X469/W469*100,0)</f>
        <v>0</v>
      </c>
      <c r="Z469" s="279"/>
      <c r="AA469" s="279"/>
      <c r="AB469" s="279">
        <f t="shared" ref="AB469:AB472" si="2421">IF(AA469,AA469/Z469*100,0)</f>
        <v>0</v>
      </c>
      <c r="AC469" s="279"/>
      <c r="AD469" s="279"/>
      <c r="AE469" s="279">
        <f t="shared" ref="AE469:AE472" si="2422">IF(AD469,AD469/AC469*100,0)</f>
        <v>0</v>
      </c>
      <c r="AF469" s="279"/>
      <c r="AG469" s="279"/>
      <c r="AH469" s="279">
        <f t="shared" ref="AH469:AH472" si="2423">IF(AG469,AG469/AF469*100,0)</f>
        <v>0</v>
      </c>
      <c r="AI469" s="279"/>
      <c r="AJ469" s="279"/>
      <c r="AK469" s="279">
        <f t="shared" ref="AK469:AK472" si="2424">IF(AJ469,AJ469/AI469*100,0)</f>
        <v>0</v>
      </c>
      <c r="AL469" s="279"/>
      <c r="AM469" s="279"/>
      <c r="AN469" s="279">
        <f t="shared" ref="AN469:AN472" si="2425">IF(AM469,AM469/AL469*100,0)</f>
        <v>0</v>
      </c>
      <c r="AO469" s="279"/>
      <c r="AP469" s="279"/>
      <c r="AQ469" s="279">
        <f t="shared" ref="AQ469:AQ472" si="2426">IF(AP469,AP469/AO469*100,0)</f>
        <v>0</v>
      </c>
      <c r="AR469" s="361"/>
    </row>
    <row r="470" spans="1:44" s="225" customFormat="1" ht="40.15" customHeight="1">
      <c r="A470" s="358"/>
      <c r="B470" s="359"/>
      <c r="C470" s="360"/>
      <c r="D470" s="173" t="s">
        <v>2</v>
      </c>
      <c r="E470" s="279">
        <f t="shared" si="2412"/>
        <v>0</v>
      </c>
      <c r="F470" s="279">
        <f t="shared" si="2413"/>
        <v>0</v>
      </c>
      <c r="G470" s="279">
        <f t="shared" si="2414"/>
        <v>0</v>
      </c>
      <c r="H470" s="279"/>
      <c r="I470" s="279"/>
      <c r="J470" s="279">
        <f t="shared" si="2415"/>
        <v>0</v>
      </c>
      <c r="K470" s="279"/>
      <c r="L470" s="279"/>
      <c r="M470" s="279">
        <f t="shared" si="2416"/>
        <v>0</v>
      </c>
      <c r="N470" s="279"/>
      <c r="O470" s="279"/>
      <c r="P470" s="279">
        <f t="shared" si="2417"/>
        <v>0</v>
      </c>
      <c r="Q470" s="279"/>
      <c r="R470" s="279"/>
      <c r="S470" s="279">
        <f t="shared" si="2418"/>
        <v>0</v>
      </c>
      <c r="T470" s="279"/>
      <c r="U470" s="279"/>
      <c r="V470" s="279">
        <f t="shared" si="2419"/>
        <v>0</v>
      </c>
      <c r="W470" s="279"/>
      <c r="X470" s="279"/>
      <c r="Y470" s="279">
        <f t="shared" si="2420"/>
        <v>0</v>
      </c>
      <c r="Z470" s="279"/>
      <c r="AA470" s="279"/>
      <c r="AB470" s="279">
        <f t="shared" si="2421"/>
        <v>0</v>
      </c>
      <c r="AC470" s="279"/>
      <c r="AD470" s="279"/>
      <c r="AE470" s="279">
        <f t="shared" si="2422"/>
        <v>0</v>
      </c>
      <c r="AF470" s="279"/>
      <c r="AG470" s="279"/>
      <c r="AH470" s="279">
        <f t="shared" si="2423"/>
        <v>0</v>
      </c>
      <c r="AI470" s="279"/>
      <c r="AJ470" s="279"/>
      <c r="AK470" s="279">
        <f t="shared" si="2424"/>
        <v>0</v>
      </c>
      <c r="AL470" s="279"/>
      <c r="AM470" s="279"/>
      <c r="AN470" s="279">
        <f t="shared" si="2425"/>
        <v>0</v>
      </c>
      <c r="AO470" s="279"/>
      <c r="AP470" s="279"/>
      <c r="AQ470" s="279">
        <f t="shared" si="2426"/>
        <v>0</v>
      </c>
      <c r="AR470" s="361"/>
    </row>
    <row r="471" spans="1:44" s="225" customFormat="1" ht="40.15" customHeight="1">
      <c r="A471" s="358"/>
      <c r="B471" s="359"/>
      <c r="C471" s="360"/>
      <c r="D471" s="302" t="s">
        <v>43</v>
      </c>
      <c r="E471" s="279">
        <f t="shared" si="2412"/>
        <v>1400.511</v>
      </c>
      <c r="F471" s="279">
        <f t="shared" si="2413"/>
        <v>1400.511</v>
      </c>
      <c r="G471" s="279">
        <f t="shared" si="2414"/>
        <v>100</v>
      </c>
      <c r="H471" s="279"/>
      <c r="I471" s="279"/>
      <c r="J471" s="279">
        <f t="shared" si="2415"/>
        <v>0</v>
      </c>
      <c r="K471" s="279"/>
      <c r="L471" s="279"/>
      <c r="M471" s="279">
        <f t="shared" si="2416"/>
        <v>0</v>
      </c>
      <c r="N471" s="279"/>
      <c r="O471" s="279"/>
      <c r="P471" s="279">
        <f t="shared" si="2417"/>
        <v>0</v>
      </c>
      <c r="Q471" s="279"/>
      <c r="R471" s="279"/>
      <c r="S471" s="279">
        <f t="shared" si="2418"/>
        <v>0</v>
      </c>
      <c r="T471" s="279"/>
      <c r="U471" s="279"/>
      <c r="V471" s="279">
        <f t="shared" si="2419"/>
        <v>0</v>
      </c>
      <c r="W471" s="279"/>
      <c r="X471" s="279"/>
      <c r="Y471" s="279">
        <f t="shared" si="2420"/>
        <v>0</v>
      </c>
      <c r="Z471" s="279"/>
      <c r="AA471" s="279"/>
      <c r="AB471" s="279">
        <f t="shared" si="2421"/>
        <v>0</v>
      </c>
      <c r="AC471" s="279"/>
      <c r="AD471" s="279"/>
      <c r="AE471" s="279">
        <f t="shared" si="2422"/>
        <v>0</v>
      </c>
      <c r="AF471" s="279">
        <v>1400.511</v>
      </c>
      <c r="AG471" s="279">
        <v>1400.511</v>
      </c>
      <c r="AH471" s="279">
        <f t="shared" si="2423"/>
        <v>100</v>
      </c>
      <c r="AI471" s="279"/>
      <c r="AJ471" s="279"/>
      <c r="AK471" s="279">
        <f t="shared" si="2424"/>
        <v>0</v>
      </c>
      <c r="AL471" s="279"/>
      <c r="AM471" s="279"/>
      <c r="AN471" s="279">
        <f t="shared" si="2425"/>
        <v>0</v>
      </c>
      <c r="AO471" s="279"/>
      <c r="AP471" s="279"/>
      <c r="AQ471" s="279">
        <f t="shared" si="2426"/>
        <v>0</v>
      </c>
      <c r="AR471" s="361"/>
    </row>
    <row r="472" spans="1:44" s="225" customFormat="1" ht="40.15" customHeight="1">
      <c r="A472" s="358"/>
      <c r="B472" s="359"/>
      <c r="C472" s="360"/>
      <c r="D472" s="257" t="s">
        <v>263</v>
      </c>
      <c r="E472" s="279">
        <f t="shared" si="2412"/>
        <v>0</v>
      </c>
      <c r="F472" s="279">
        <f t="shared" si="2413"/>
        <v>0</v>
      </c>
      <c r="G472" s="279">
        <f t="shared" si="2414"/>
        <v>0</v>
      </c>
      <c r="H472" s="279"/>
      <c r="I472" s="279"/>
      <c r="J472" s="279">
        <f t="shared" si="2415"/>
        <v>0</v>
      </c>
      <c r="K472" s="279"/>
      <c r="L472" s="279"/>
      <c r="M472" s="279">
        <f t="shared" si="2416"/>
        <v>0</v>
      </c>
      <c r="N472" s="279"/>
      <c r="O472" s="279"/>
      <c r="P472" s="279">
        <f t="shared" si="2417"/>
        <v>0</v>
      </c>
      <c r="Q472" s="279"/>
      <c r="R472" s="279"/>
      <c r="S472" s="279">
        <f t="shared" si="2418"/>
        <v>0</v>
      </c>
      <c r="T472" s="279"/>
      <c r="U472" s="279"/>
      <c r="V472" s="279">
        <f t="shared" si="2419"/>
        <v>0</v>
      </c>
      <c r="W472" s="279"/>
      <c r="X472" s="279"/>
      <c r="Y472" s="279">
        <f t="shared" si="2420"/>
        <v>0</v>
      </c>
      <c r="Z472" s="279"/>
      <c r="AA472" s="279"/>
      <c r="AB472" s="279">
        <f t="shared" si="2421"/>
        <v>0</v>
      </c>
      <c r="AC472" s="279"/>
      <c r="AD472" s="279"/>
      <c r="AE472" s="279">
        <f t="shared" si="2422"/>
        <v>0</v>
      </c>
      <c r="AF472" s="279"/>
      <c r="AG472" s="279"/>
      <c r="AH472" s="279">
        <f t="shared" si="2423"/>
        <v>0</v>
      </c>
      <c r="AI472" s="279"/>
      <c r="AJ472" s="279"/>
      <c r="AK472" s="279">
        <f t="shared" si="2424"/>
        <v>0</v>
      </c>
      <c r="AL472" s="279"/>
      <c r="AM472" s="279"/>
      <c r="AN472" s="279">
        <f t="shared" si="2425"/>
        <v>0</v>
      </c>
      <c r="AO472" s="279"/>
      <c r="AP472" s="279"/>
      <c r="AQ472" s="279">
        <f t="shared" si="2426"/>
        <v>0</v>
      </c>
      <c r="AR472" s="361"/>
    </row>
    <row r="473" spans="1:44" ht="28.9" customHeight="1">
      <c r="A473" s="391" t="s">
        <v>321</v>
      </c>
      <c r="B473" s="392"/>
      <c r="C473" s="393"/>
      <c r="D473" s="180" t="s">
        <v>41</v>
      </c>
      <c r="E473" s="207">
        <f t="shared" si="1685"/>
        <v>80097.098870000002</v>
      </c>
      <c r="F473" s="207">
        <f t="shared" si="1685"/>
        <v>50539.696639999995</v>
      </c>
      <c r="G473" s="207">
        <f t="shared" si="1686"/>
        <v>63.098036449519157</v>
      </c>
      <c r="H473" s="207">
        <f>SUM(H474:H477)</f>
        <v>0</v>
      </c>
      <c r="I473" s="207">
        <f>SUM(I474:I477)</f>
        <v>0</v>
      </c>
      <c r="J473" s="207">
        <f t="shared" si="1687"/>
        <v>0</v>
      </c>
      <c r="K473" s="207">
        <f t="shared" ref="K473:L473" si="2427">SUM(K474:K477)</f>
        <v>1820.2909999999999</v>
      </c>
      <c r="L473" s="207">
        <f t="shared" si="2427"/>
        <v>1820.2909999999999</v>
      </c>
      <c r="M473" s="207">
        <f t="shared" si="1688"/>
        <v>100</v>
      </c>
      <c r="N473" s="207">
        <f t="shared" ref="N473:O473" si="2428">SUM(N474:N477)</f>
        <v>0</v>
      </c>
      <c r="O473" s="207">
        <f t="shared" si="2428"/>
        <v>0</v>
      </c>
      <c r="P473" s="207">
        <f t="shared" si="1689"/>
        <v>0</v>
      </c>
      <c r="Q473" s="207">
        <f t="shared" ref="Q473:R473" si="2429">SUM(Q474:Q477)</f>
        <v>0</v>
      </c>
      <c r="R473" s="207">
        <f t="shared" si="2429"/>
        <v>0</v>
      </c>
      <c r="S473" s="207">
        <f t="shared" si="1690"/>
        <v>0</v>
      </c>
      <c r="T473" s="207">
        <f t="shared" ref="T473:U473" si="2430">SUM(T474:T477)</f>
        <v>0</v>
      </c>
      <c r="U473" s="207">
        <f t="shared" si="2430"/>
        <v>0</v>
      </c>
      <c r="V473" s="207">
        <f t="shared" si="1691"/>
        <v>0</v>
      </c>
      <c r="W473" s="207">
        <f t="shared" ref="W473:X473" si="2431">SUM(W474:W477)</f>
        <v>6139.8088299999999</v>
      </c>
      <c r="X473" s="207">
        <f t="shared" si="2431"/>
        <v>6139.8088299999999</v>
      </c>
      <c r="Y473" s="207">
        <f t="shared" si="1692"/>
        <v>100</v>
      </c>
      <c r="Z473" s="207">
        <f t="shared" ref="Z473:AA473" si="2432">SUM(Z474:Z477)</f>
        <v>21057.45696</v>
      </c>
      <c r="AA473" s="207">
        <f t="shared" si="2432"/>
        <v>21057.45696</v>
      </c>
      <c r="AB473" s="207">
        <f t="shared" si="1693"/>
        <v>100</v>
      </c>
      <c r="AC473" s="207">
        <f t="shared" ref="AC473:AD473" si="2433">SUM(AC474:AC477)</f>
        <v>4294.54</v>
      </c>
      <c r="AD473" s="207">
        <f t="shared" si="2433"/>
        <v>4294.54</v>
      </c>
      <c r="AE473" s="207">
        <f t="shared" si="1694"/>
        <v>100</v>
      </c>
      <c r="AF473" s="207">
        <f t="shared" ref="AF473:AG473" si="2434">SUM(AF474:AF477)</f>
        <v>17227.599849999999</v>
      </c>
      <c r="AG473" s="207">
        <f t="shared" si="2434"/>
        <v>17227.599849999999</v>
      </c>
      <c r="AH473" s="207">
        <f t="shared" si="1695"/>
        <v>100</v>
      </c>
      <c r="AI473" s="207">
        <f t="shared" ref="AI473:AJ473" si="2435">SUM(AI474:AI477)</f>
        <v>0</v>
      </c>
      <c r="AJ473" s="207">
        <f t="shared" si="2435"/>
        <v>0</v>
      </c>
      <c r="AK473" s="207">
        <f t="shared" si="1696"/>
        <v>0</v>
      </c>
      <c r="AL473" s="207">
        <f t="shared" ref="AL473:AM473" si="2436">SUM(AL474:AL477)</f>
        <v>1883.9704999999999</v>
      </c>
      <c r="AM473" s="207">
        <f t="shared" si="2436"/>
        <v>0</v>
      </c>
      <c r="AN473" s="207">
        <f t="shared" si="1697"/>
        <v>0</v>
      </c>
      <c r="AO473" s="207">
        <f t="shared" ref="AO473:AP473" si="2437">SUM(AO474:AO477)</f>
        <v>27673.43173</v>
      </c>
      <c r="AP473" s="207">
        <f t="shared" si="2437"/>
        <v>0</v>
      </c>
      <c r="AQ473" s="207">
        <f t="shared" si="1698"/>
        <v>0</v>
      </c>
      <c r="AR473" s="361"/>
    </row>
    <row r="474" spans="1:44" ht="32.25" customHeight="1">
      <c r="A474" s="394"/>
      <c r="B474" s="395"/>
      <c r="C474" s="396"/>
      <c r="D474" s="256" t="s">
        <v>37</v>
      </c>
      <c r="E474" s="279">
        <f t="shared" si="1685"/>
        <v>0</v>
      </c>
      <c r="F474" s="279">
        <f t="shared" si="1685"/>
        <v>0</v>
      </c>
      <c r="G474" s="279">
        <f t="shared" si="1686"/>
        <v>0</v>
      </c>
      <c r="H474" s="279">
        <f t="shared" ref="H474:I477" si="2438">H329</f>
        <v>0</v>
      </c>
      <c r="I474" s="279">
        <f t="shared" si="2438"/>
        <v>0</v>
      </c>
      <c r="J474" s="279">
        <f t="shared" si="1687"/>
        <v>0</v>
      </c>
      <c r="K474" s="279">
        <f t="shared" ref="K474:L477" si="2439">K329</f>
        <v>0</v>
      </c>
      <c r="L474" s="279">
        <f t="shared" si="2439"/>
        <v>0</v>
      </c>
      <c r="M474" s="279">
        <f t="shared" si="1688"/>
        <v>0</v>
      </c>
      <c r="N474" s="279">
        <f t="shared" ref="N474:O477" si="2440">N329</f>
        <v>0</v>
      </c>
      <c r="O474" s="279">
        <f t="shared" si="2440"/>
        <v>0</v>
      </c>
      <c r="P474" s="279">
        <f t="shared" si="1689"/>
        <v>0</v>
      </c>
      <c r="Q474" s="279">
        <f t="shared" ref="Q474:R477" si="2441">Q329</f>
        <v>0</v>
      </c>
      <c r="R474" s="279">
        <f t="shared" si="2441"/>
        <v>0</v>
      </c>
      <c r="S474" s="279">
        <f t="shared" si="1690"/>
        <v>0</v>
      </c>
      <c r="T474" s="279">
        <f t="shared" ref="T474:U477" si="2442">T329</f>
        <v>0</v>
      </c>
      <c r="U474" s="279">
        <f t="shared" si="2442"/>
        <v>0</v>
      </c>
      <c r="V474" s="279">
        <f t="shared" si="1691"/>
        <v>0</v>
      </c>
      <c r="W474" s="279">
        <f t="shared" ref="W474:X477" si="2443">W329</f>
        <v>0</v>
      </c>
      <c r="X474" s="279">
        <f t="shared" si="2443"/>
        <v>0</v>
      </c>
      <c r="Y474" s="279">
        <f t="shared" si="1692"/>
        <v>0</v>
      </c>
      <c r="Z474" s="279">
        <f t="shared" ref="Z474:AA477" si="2444">Z329</f>
        <v>0</v>
      </c>
      <c r="AA474" s="279">
        <f t="shared" si="2444"/>
        <v>0</v>
      </c>
      <c r="AB474" s="279">
        <f t="shared" si="1693"/>
        <v>0</v>
      </c>
      <c r="AC474" s="279">
        <f t="shared" ref="AC474:AD477" si="2445">AC329</f>
        <v>0</v>
      </c>
      <c r="AD474" s="279">
        <f t="shared" si="2445"/>
        <v>0</v>
      </c>
      <c r="AE474" s="279">
        <f t="shared" si="1694"/>
        <v>0</v>
      </c>
      <c r="AF474" s="279">
        <f t="shared" ref="AF474:AG477" si="2446">AF329</f>
        <v>0</v>
      </c>
      <c r="AG474" s="279">
        <f t="shared" si="2446"/>
        <v>0</v>
      </c>
      <c r="AH474" s="279">
        <f t="shared" si="1695"/>
        <v>0</v>
      </c>
      <c r="AI474" s="279">
        <f t="shared" ref="AI474:AJ477" si="2447">AI329</f>
        <v>0</v>
      </c>
      <c r="AJ474" s="279">
        <f t="shared" si="2447"/>
        <v>0</v>
      </c>
      <c r="AK474" s="279">
        <f t="shared" si="1696"/>
        <v>0</v>
      </c>
      <c r="AL474" s="279">
        <f t="shared" ref="AL474:AM477" si="2448">AL329</f>
        <v>0</v>
      </c>
      <c r="AM474" s="279">
        <f t="shared" si="2448"/>
        <v>0</v>
      </c>
      <c r="AN474" s="279">
        <f t="shared" si="1697"/>
        <v>0</v>
      </c>
      <c r="AO474" s="279">
        <f t="shared" ref="AO474:AP477" si="2449">AO329</f>
        <v>0</v>
      </c>
      <c r="AP474" s="279">
        <f t="shared" si="2449"/>
        <v>0</v>
      </c>
      <c r="AQ474" s="279">
        <f t="shared" si="1698"/>
        <v>0</v>
      </c>
      <c r="AR474" s="361"/>
    </row>
    <row r="475" spans="1:44" ht="36.75" customHeight="1">
      <c r="A475" s="394"/>
      <c r="B475" s="395"/>
      <c r="C475" s="396"/>
      <c r="D475" s="256" t="s">
        <v>2</v>
      </c>
      <c r="E475" s="279">
        <f t="shared" si="1685"/>
        <v>0</v>
      </c>
      <c r="F475" s="279">
        <f t="shared" si="1685"/>
        <v>0</v>
      </c>
      <c r="G475" s="279">
        <f t="shared" si="1686"/>
        <v>0</v>
      </c>
      <c r="H475" s="279">
        <f t="shared" si="2438"/>
        <v>0</v>
      </c>
      <c r="I475" s="279">
        <f t="shared" si="2438"/>
        <v>0</v>
      </c>
      <c r="J475" s="279">
        <f t="shared" si="1687"/>
        <v>0</v>
      </c>
      <c r="K475" s="279">
        <f t="shared" si="2439"/>
        <v>0</v>
      </c>
      <c r="L475" s="279">
        <f t="shared" si="2439"/>
        <v>0</v>
      </c>
      <c r="M475" s="279">
        <f t="shared" si="1688"/>
        <v>0</v>
      </c>
      <c r="N475" s="279">
        <f t="shared" si="2440"/>
        <v>0</v>
      </c>
      <c r="O475" s="279">
        <f t="shared" si="2440"/>
        <v>0</v>
      </c>
      <c r="P475" s="279">
        <f t="shared" si="1689"/>
        <v>0</v>
      </c>
      <c r="Q475" s="279">
        <f t="shared" si="2441"/>
        <v>0</v>
      </c>
      <c r="R475" s="279">
        <f t="shared" si="2441"/>
        <v>0</v>
      </c>
      <c r="S475" s="279">
        <f t="shared" si="1690"/>
        <v>0</v>
      </c>
      <c r="T475" s="279">
        <f t="shared" si="2442"/>
        <v>0</v>
      </c>
      <c r="U475" s="279">
        <f t="shared" si="2442"/>
        <v>0</v>
      </c>
      <c r="V475" s="279">
        <f t="shared" si="1691"/>
        <v>0</v>
      </c>
      <c r="W475" s="279">
        <f t="shared" si="2443"/>
        <v>0</v>
      </c>
      <c r="X475" s="279">
        <f t="shared" si="2443"/>
        <v>0</v>
      </c>
      <c r="Y475" s="279">
        <f t="shared" si="1692"/>
        <v>0</v>
      </c>
      <c r="Z475" s="279">
        <f t="shared" si="2444"/>
        <v>0</v>
      </c>
      <c r="AA475" s="279">
        <f t="shared" si="2444"/>
        <v>0</v>
      </c>
      <c r="AB475" s="279">
        <f t="shared" si="1693"/>
        <v>0</v>
      </c>
      <c r="AC475" s="279">
        <f t="shared" si="2445"/>
        <v>0</v>
      </c>
      <c r="AD475" s="279">
        <f t="shared" si="2445"/>
        <v>0</v>
      </c>
      <c r="AE475" s="279">
        <f t="shared" si="1694"/>
        <v>0</v>
      </c>
      <c r="AF475" s="279">
        <f t="shared" si="2446"/>
        <v>0</v>
      </c>
      <c r="AG475" s="279">
        <f t="shared" si="2446"/>
        <v>0</v>
      </c>
      <c r="AH475" s="279">
        <f t="shared" si="1695"/>
        <v>0</v>
      </c>
      <c r="AI475" s="279">
        <f t="shared" si="2447"/>
        <v>0</v>
      </c>
      <c r="AJ475" s="279">
        <f t="shared" si="2447"/>
        <v>0</v>
      </c>
      <c r="AK475" s="279">
        <f t="shared" si="1696"/>
        <v>0</v>
      </c>
      <c r="AL475" s="279">
        <f t="shared" si="2448"/>
        <v>0</v>
      </c>
      <c r="AM475" s="279">
        <f t="shared" si="2448"/>
        <v>0</v>
      </c>
      <c r="AN475" s="279">
        <f t="shared" si="1697"/>
        <v>0</v>
      </c>
      <c r="AO475" s="279">
        <f t="shared" si="2449"/>
        <v>0</v>
      </c>
      <c r="AP475" s="279">
        <f t="shared" si="2449"/>
        <v>0</v>
      </c>
      <c r="AQ475" s="279">
        <f t="shared" si="1698"/>
        <v>0</v>
      </c>
      <c r="AR475" s="361"/>
    </row>
    <row r="476" spans="1:44" ht="28.9" customHeight="1">
      <c r="A476" s="394"/>
      <c r="B476" s="395"/>
      <c r="C476" s="396"/>
      <c r="D476" s="303" t="s">
        <v>43</v>
      </c>
      <c r="E476" s="279">
        <f t="shared" si="1685"/>
        <v>80097.098870000002</v>
      </c>
      <c r="F476" s="279">
        <f t="shared" si="1685"/>
        <v>50539.696639999995</v>
      </c>
      <c r="G476" s="279">
        <f t="shared" si="1686"/>
        <v>63.098036449519157</v>
      </c>
      <c r="H476" s="279">
        <f t="shared" si="2438"/>
        <v>0</v>
      </c>
      <c r="I476" s="279">
        <f t="shared" si="2438"/>
        <v>0</v>
      </c>
      <c r="J476" s="279">
        <f t="shared" si="1687"/>
        <v>0</v>
      </c>
      <c r="K476" s="279">
        <f t="shared" si="2439"/>
        <v>1820.2909999999999</v>
      </c>
      <c r="L476" s="279">
        <f t="shared" si="2439"/>
        <v>1820.2909999999999</v>
      </c>
      <c r="M476" s="279">
        <f t="shared" si="1688"/>
        <v>100</v>
      </c>
      <c r="N476" s="279">
        <f t="shared" si="2440"/>
        <v>0</v>
      </c>
      <c r="O476" s="279">
        <f t="shared" si="2440"/>
        <v>0</v>
      </c>
      <c r="P476" s="279">
        <f t="shared" si="1689"/>
        <v>0</v>
      </c>
      <c r="Q476" s="279">
        <f t="shared" si="2441"/>
        <v>0</v>
      </c>
      <c r="R476" s="279">
        <f t="shared" si="2441"/>
        <v>0</v>
      </c>
      <c r="S476" s="279">
        <f t="shared" si="1690"/>
        <v>0</v>
      </c>
      <c r="T476" s="279">
        <f t="shared" si="2442"/>
        <v>0</v>
      </c>
      <c r="U476" s="279">
        <f t="shared" si="2442"/>
        <v>0</v>
      </c>
      <c r="V476" s="279">
        <f t="shared" si="1691"/>
        <v>0</v>
      </c>
      <c r="W476" s="279">
        <f t="shared" si="2443"/>
        <v>6139.8088299999999</v>
      </c>
      <c r="X476" s="279">
        <f t="shared" si="2443"/>
        <v>6139.8088299999999</v>
      </c>
      <c r="Y476" s="279">
        <f t="shared" si="1692"/>
        <v>100</v>
      </c>
      <c r="Z476" s="279">
        <f t="shared" si="2444"/>
        <v>21057.45696</v>
      </c>
      <c r="AA476" s="279">
        <f t="shared" si="2444"/>
        <v>21057.45696</v>
      </c>
      <c r="AB476" s="279">
        <f t="shared" si="1693"/>
        <v>100</v>
      </c>
      <c r="AC476" s="279">
        <f t="shared" si="2445"/>
        <v>4294.54</v>
      </c>
      <c r="AD476" s="279">
        <f t="shared" si="2445"/>
        <v>4294.54</v>
      </c>
      <c r="AE476" s="279">
        <f t="shared" si="1694"/>
        <v>100</v>
      </c>
      <c r="AF476" s="279">
        <f t="shared" si="2446"/>
        <v>17227.599849999999</v>
      </c>
      <c r="AG476" s="279">
        <f t="shared" si="2446"/>
        <v>17227.599849999999</v>
      </c>
      <c r="AH476" s="279">
        <f t="shared" si="1695"/>
        <v>100</v>
      </c>
      <c r="AI476" s="279">
        <f t="shared" si="2447"/>
        <v>0</v>
      </c>
      <c r="AJ476" s="279">
        <f t="shared" si="2447"/>
        <v>0</v>
      </c>
      <c r="AK476" s="279">
        <f t="shared" si="1696"/>
        <v>0</v>
      </c>
      <c r="AL476" s="279">
        <f t="shared" si="2448"/>
        <v>1883.9704999999999</v>
      </c>
      <c r="AM476" s="279">
        <f t="shared" si="2448"/>
        <v>0</v>
      </c>
      <c r="AN476" s="279">
        <f t="shared" si="1697"/>
        <v>0</v>
      </c>
      <c r="AO476" s="279">
        <f t="shared" si="2449"/>
        <v>27673.43173</v>
      </c>
      <c r="AP476" s="279">
        <f t="shared" si="2449"/>
        <v>0</v>
      </c>
      <c r="AQ476" s="279">
        <f t="shared" si="1698"/>
        <v>0</v>
      </c>
      <c r="AR476" s="361"/>
    </row>
    <row r="477" spans="1:44" ht="28.9" customHeight="1">
      <c r="A477" s="397"/>
      <c r="B477" s="398"/>
      <c r="C477" s="399"/>
      <c r="D477" s="257" t="s">
        <v>263</v>
      </c>
      <c r="E477" s="279">
        <f t="shared" si="1685"/>
        <v>0</v>
      </c>
      <c r="F477" s="279">
        <f t="shared" si="1685"/>
        <v>0</v>
      </c>
      <c r="G477" s="279">
        <f t="shared" si="1686"/>
        <v>0</v>
      </c>
      <c r="H477" s="279">
        <f t="shared" si="2438"/>
        <v>0</v>
      </c>
      <c r="I477" s="279">
        <f t="shared" si="2438"/>
        <v>0</v>
      </c>
      <c r="J477" s="279">
        <f t="shared" si="1687"/>
        <v>0</v>
      </c>
      <c r="K477" s="279">
        <f t="shared" si="2439"/>
        <v>0</v>
      </c>
      <c r="L477" s="279">
        <f t="shared" si="2439"/>
        <v>0</v>
      </c>
      <c r="M477" s="279">
        <f t="shared" si="1688"/>
        <v>0</v>
      </c>
      <c r="N477" s="279">
        <f t="shared" si="2440"/>
        <v>0</v>
      </c>
      <c r="O477" s="279">
        <f t="shared" si="2440"/>
        <v>0</v>
      </c>
      <c r="P477" s="279">
        <f t="shared" si="1689"/>
        <v>0</v>
      </c>
      <c r="Q477" s="279">
        <f t="shared" si="2441"/>
        <v>0</v>
      </c>
      <c r="R477" s="279">
        <f t="shared" si="2441"/>
        <v>0</v>
      </c>
      <c r="S477" s="279">
        <f t="shared" si="1690"/>
        <v>0</v>
      </c>
      <c r="T477" s="279">
        <f t="shared" si="2442"/>
        <v>0</v>
      </c>
      <c r="U477" s="279">
        <f t="shared" si="2442"/>
        <v>0</v>
      </c>
      <c r="V477" s="279">
        <f t="shared" si="1691"/>
        <v>0</v>
      </c>
      <c r="W477" s="279">
        <f t="shared" si="2443"/>
        <v>0</v>
      </c>
      <c r="X477" s="279">
        <f t="shared" si="2443"/>
        <v>0</v>
      </c>
      <c r="Y477" s="279">
        <f t="shared" si="1692"/>
        <v>0</v>
      </c>
      <c r="Z477" s="279">
        <f t="shared" si="2444"/>
        <v>0</v>
      </c>
      <c r="AA477" s="279">
        <f t="shared" si="2444"/>
        <v>0</v>
      </c>
      <c r="AB477" s="279">
        <f t="shared" si="1693"/>
        <v>0</v>
      </c>
      <c r="AC477" s="279">
        <f t="shared" si="2445"/>
        <v>0</v>
      </c>
      <c r="AD477" s="279">
        <f t="shared" si="2445"/>
        <v>0</v>
      </c>
      <c r="AE477" s="279">
        <f t="shared" si="1694"/>
        <v>0</v>
      </c>
      <c r="AF477" s="279">
        <f t="shared" si="2446"/>
        <v>0</v>
      </c>
      <c r="AG477" s="279">
        <f t="shared" si="2446"/>
        <v>0</v>
      </c>
      <c r="AH477" s="279">
        <f t="shared" si="1695"/>
        <v>0</v>
      </c>
      <c r="AI477" s="279">
        <f t="shared" si="2447"/>
        <v>0</v>
      </c>
      <c r="AJ477" s="279">
        <f t="shared" si="2447"/>
        <v>0</v>
      </c>
      <c r="AK477" s="279">
        <f t="shared" si="1696"/>
        <v>0</v>
      </c>
      <c r="AL477" s="279">
        <f t="shared" si="2448"/>
        <v>0</v>
      </c>
      <c r="AM477" s="279">
        <f t="shared" si="2448"/>
        <v>0</v>
      </c>
      <c r="AN477" s="279">
        <f t="shared" si="1697"/>
        <v>0</v>
      </c>
      <c r="AO477" s="279">
        <f t="shared" si="2449"/>
        <v>0</v>
      </c>
      <c r="AP477" s="279">
        <f t="shared" si="2449"/>
        <v>0</v>
      </c>
      <c r="AQ477" s="279">
        <f t="shared" si="1698"/>
        <v>0</v>
      </c>
      <c r="AR477" s="361"/>
    </row>
    <row r="478" spans="1:44" ht="28.9" customHeight="1">
      <c r="A478" s="460" t="s">
        <v>330</v>
      </c>
      <c r="B478" s="461"/>
      <c r="C478" s="461"/>
      <c r="D478" s="461"/>
      <c r="E478" s="461"/>
      <c r="F478" s="461"/>
      <c r="G478" s="461"/>
      <c r="H478" s="461"/>
      <c r="I478" s="461"/>
      <c r="J478" s="461"/>
      <c r="K478" s="461"/>
      <c r="L478" s="461"/>
      <c r="M478" s="461"/>
      <c r="N478" s="461"/>
      <c r="O478" s="461"/>
      <c r="P478" s="461"/>
      <c r="Q478" s="461"/>
      <c r="R478" s="461"/>
      <c r="S478" s="461"/>
      <c r="T478" s="461"/>
      <c r="U478" s="461"/>
      <c r="V478" s="461"/>
      <c r="W478" s="461"/>
      <c r="X478" s="461"/>
      <c r="Y478" s="461"/>
      <c r="Z478" s="461"/>
      <c r="AA478" s="461"/>
      <c r="AB478" s="461"/>
      <c r="AC478" s="461"/>
      <c r="AD478" s="461"/>
      <c r="AE478" s="461"/>
      <c r="AF478" s="461"/>
      <c r="AG478" s="461"/>
      <c r="AH478" s="461"/>
      <c r="AI478" s="461"/>
      <c r="AJ478" s="461"/>
      <c r="AK478" s="461"/>
      <c r="AL478" s="461"/>
      <c r="AM478" s="461"/>
      <c r="AN478" s="461"/>
      <c r="AO478" s="461"/>
      <c r="AP478" s="461"/>
      <c r="AQ478" s="461"/>
      <c r="AR478" s="462"/>
    </row>
    <row r="479" spans="1:44" s="96" customFormat="1" ht="55.15" customHeight="1">
      <c r="A479" s="402" t="s">
        <v>322</v>
      </c>
      <c r="B479" s="400" t="s">
        <v>356</v>
      </c>
      <c r="C479" s="360" t="s">
        <v>406</v>
      </c>
      <c r="D479" s="180" t="s">
        <v>41</v>
      </c>
      <c r="E479" s="195">
        <f>E480</f>
        <v>55222.123449999999</v>
      </c>
      <c r="F479" s="195">
        <f>F480</f>
        <v>35692.523450000001</v>
      </c>
      <c r="G479" s="196">
        <f>IF(F479,F479/E479*100,0)</f>
        <v>64.634463907055718</v>
      </c>
      <c r="H479" s="195">
        <f>SUM(H480)</f>
        <v>1860.5045399999999</v>
      </c>
      <c r="I479" s="195">
        <f>SUM(I480)</f>
        <v>1860.5045399999999</v>
      </c>
      <c r="J479" s="196">
        <f>IF(I479,I479/H479*100,0)</f>
        <v>100</v>
      </c>
      <c r="K479" s="195">
        <f t="shared" ref="K479:L479" si="2450">SUM(K480)</f>
        <v>3995.9038799999998</v>
      </c>
      <c r="L479" s="195">
        <f t="shared" si="2450"/>
        <v>3995.9038799999998</v>
      </c>
      <c r="M479" s="196">
        <f t="shared" ref="M479:M483" si="2451">IF(L479,L479/K479*100,0)</f>
        <v>100</v>
      </c>
      <c r="N479" s="195">
        <f t="shared" ref="N479:O479" si="2452">SUM(N480)</f>
        <v>4302.0131000000001</v>
      </c>
      <c r="O479" s="195">
        <f t="shared" si="2452"/>
        <v>4302.0131000000001</v>
      </c>
      <c r="P479" s="196">
        <f t="shared" ref="P479:P483" si="2453">IF(O479,O479/N479*100,0)</f>
        <v>100</v>
      </c>
      <c r="Q479" s="195">
        <f t="shared" ref="Q479:R479" si="2454">SUM(Q480)</f>
        <v>3729.928460000001</v>
      </c>
      <c r="R479" s="195">
        <f t="shared" si="2454"/>
        <v>3729.9284600000001</v>
      </c>
      <c r="S479" s="196">
        <f t="shared" ref="S479:S483" si="2455">IF(R479,R479/Q479*100,0)</f>
        <v>99.999999999999972</v>
      </c>
      <c r="T479" s="195">
        <f t="shared" ref="T479:U479" si="2456">SUM(T480)</f>
        <v>4736.4688799999985</v>
      </c>
      <c r="U479" s="195">
        <f t="shared" si="2456"/>
        <v>4736.4688800000004</v>
      </c>
      <c r="V479" s="196">
        <f t="shared" ref="V479:V483" si="2457">IF(U479,U479/T479*100,0)</f>
        <v>100.00000000000004</v>
      </c>
      <c r="W479" s="195">
        <f t="shared" ref="W479:X479" si="2458">SUM(W480)</f>
        <v>4447.9315100000003</v>
      </c>
      <c r="X479" s="195">
        <f t="shared" si="2458"/>
        <v>4447.9315100000022</v>
      </c>
      <c r="Y479" s="196">
        <f t="shared" ref="Y479:Y483" si="2459">IF(X479,X479/W479*100,0)</f>
        <v>100.00000000000004</v>
      </c>
      <c r="Z479" s="195">
        <f t="shared" ref="Z479:AA479" si="2460">SUM(Z480)</f>
        <v>4966.5117499999997</v>
      </c>
      <c r="AA479" s="195">
        <f t="shared" si="2460"/>
        <v>4966.5117499999997</v>
      </c>
      <c r="AB479" s="196">
        <f t="shared" ref="AB479:AB483" si="2461">IF(AA479,AA479/Z479*100,0)</f>
        <v>100</v>
      </c>
      <c r="AC479" s="195">
        <f t="shared" ref="AC479:AD479" si="2462">SUM(AC480)</f>
        <v>4110.3999999999996</v>
      </c>
      <c r="AD479" s="195">
        <f t="shared" si="2462"/>
        <v>4110.3999999999996</v>
      </c>
      <c r="AE479" s="196">
        <f t="shared" ref="AE479:AE483" si="2463">IF(AD479,AD479/AC479*100,0)</f>
        <v>100</v>
      </c>
      <c r="AF479" s="195">
        <f t="shared" ref="AF479:AG479" si="2464">SUM(AF480)</f>
        <v>3542.8613300000002</v>
      </c>
      <c r="AG479" s="195">
        <f t="shared" si="2464"/>
        <v>3542.8613300000002</v>
      </c>
      <c r="AH479" s="196">
        <f t="shared" ref="AH479:AH483" si="2465">IF(AG479,AG479/AF479*100,0)</f>
        <v>100</v>
      </c>
      <c r="AI479" s="195">
        <f t="shared" ref="AI479:AJ479" si="2466">SUM(AI480)</f>
        <v>6500</v>
      </c>
      <c r="AJ479" s="195">
        <f t="shared" si="2466"/>
        <v>0</v>
      </c>
      <c r="AK479" s="196">
        <f t="shared" ref="AK479:AK483" si="2467">IF(AJ479,AJ479/AI479*100,0)</f>
        <v>0</v>
      </c>
      <c r="AL479" s="195">
        <f t="shared" ref="AL479:AM479" si="2468">SUM(AL480)</f>
        <v>6957.2</v>
      </c>
      <c r="AM479" s="195">
        <f t="shared" si="2468"/>
        <v>0</v>
      </c>
      <c r="AN479" s="196">
        <f t="shared" ref="AN479:AN483" si="2469">IF(AM479,AM479/AL479*100,0)</f>
        <v>0</v>
      </c>
      <c r="AO479" s="195">
        <f t="shared" ref="AO479:AP479" si="2470">SUM(AO480)</f>
        <v>6072.4</v>
      </c>
      <c r="AP479" s="195">
        <f t="shared" si="2470"/>
        <v>0</v>
      </c>
      <c r="AQ479" s="196">
        <f t="shared" ref="AQ479:AQ483" si="2471">IF(AP479,AP479/AO479*100,0)</f>
        <v>0</v>
      </c>
      <c r="AR479" s="361"/>
    </row>
    <row r="480" spans="1:44" ht="144" customHeight="1">
      <c r="A480" s="402"/>
      <c r="B480" s="400"/>
      <c r="C480" s="360"/>
      <c r="D480" s="301" t="s">
        <v>43</v>
      </c>
      <c r="E480" s="197">
        <f>E482</f>
        <v>55222.123449999999</v>
      </c>
      <c r="F480" s="197">
        <f>F482</f>
        <v>35692.523450000001</v>
      </c>
      <c r="G480" s="198">
        <f t="shared" ref="G480:G483" si="2472">IF(F480,F480/E480*100,0)</f>
        <v>64.634463907055718</v>
      </c>
      <c r="H480" s="197">
        <f>H482</f>
        <v>1860.5045399999999</v>
      </c>
      <c r="I480" s="197">
        <f>I482</f>
        <v>1860.5045399999999</v>
      </c>
      <c r="J480" s="214">
        <f t="shared" ref="J480:J483" si="2473">IF(I480,I480/H480*100,0)</f>
        <v>100</v>
      </c>
      <c r="K480" s="197">
        <f>K482</f>
        <v>3995.9038799999998</v>
      </c>
      <c r="L480" s="197">
        <f>L482</f>
        <v>3995.9038799999998</v>
      </c>
      <c r="M480" s="214">
        <f t="shared" si="2451"/>
        <v>100</v>
      </c>
      <c r="N480" s="197">
        <f>N482</f>
        <v>4302.0131000000001</v>
      </c>
      <c r="O480" s="197">
        <f>O482</f>
        <v>4302.0131000000001</v>
      </c>
      <c r="P480" s="214">
        <f t="shared" si="2453"/>
        <v>100</v>
      </c>
      <c r="Q480" s="197">
        <f>Q482</f>
        <v>3729.928460000001</v>
      </c>
      <c r="R480" s="197">
        <f>R482</f>
        <v>3729.9284600000001</v>
      </c>
      <c r="S480" s="214">
        <f t="shared" si="2455"/>
        <v>99.999999999999972</v>
      </c>
      <c r="T480" s="197">
        <f>T482</f>
        <v>4736.4688799999985</v>
      </c>
      <c r="U480" s="197">
        <f>U482</f>
        <v>4736.4688800000004</v>
      </c>
      <c r="V480" s="214">
        <f t="shared" si="2457"/>
        <v>100.00000000000004</v>
      </c>
      <c r="W480" s="197">
        <f>W482</f>
        <v>4447.9315100000003</v>
      </c>
      <c r="X480" s="197">
        <f>X482</f>
        <v>4447.9315100000022</v>
      </c>
      <c r="Y480" s="214">
        <f t="shared" si="2459"/>
        <v>100.00000000000004</v>
      </c>
      <c r="Z480" s="197">
        <f>Z482</f>
        <v>4966.5117499999997</v>
      </c>
      <c r="AA480" s="197">
        <f>AA482</f>
        <v>4966.5117499999997</v>
      </c>
      <c r="AB480" s="214">
        <f t="shared" si="2461"/>
        <v>100</v>
      </c>
      <c r="AC480" s="197">
        <f>AC482</f>
        <v>4110.3999999999996</v>
      </c>
      <c r="AD480" s="197">
        <f>AD482</f>
        <v>4110.3999999999996</v>
      </c>
      <c r="AE480" s="214">
        <f t="shared" si="2463"/>
        <v>100</v>
      </c>
      <c r="AF480" s="197">
        <f>AF482</f>
        <v>3542.8613300000002</v>
      </c>
      <c r="AG480" s="197">
        <f>AG482</f>
        <v>3542.8613300000002</v>
      </c>
      <c r="AH480" s="214">
        <f t="shared" si="2465"/>
        <v>100</v>
      </c>
      <c r="AI480" s="197">
        <f>AI482</f>
        <v>6500</v>
      </c>
      <c r="AJ480" s="197">
        <f>AJ482</f>
        <v>0</v>
      </c>
      <c r="AK480" s="214">
        <f t="shared" si="2467"/>
        <v>0</v>
      </c>
      <c r="AL480" s="197">
        <f>AL482</f>
        <v>6957.2</v>
      </c>
      <c r="AM480" s="197">
        <f>AM482</f>
        <v>0</v>
      </c>
      <c r="AN480" s="214">
        <f t="shared" si="2469"/>
        <v>0</v>
      </c>
      <c r="AO480" s="197">
        <f>AO482</f>
        <v>6072.4</v>
      </c>
      <c r="AP480" s="197">
        <f>AP482</f>
        <v>0</v>
      </c>
      <c r="AQ480" s="214">
        <f t="shared" si="2471"/>
        <v>0</v>
      </c>
      <c r="AR480" s="361"/>
    </row>
    <row r="481" spans="1:54" s="96" customFormat="1" ht="37.15" customHeight="1">
      <c r="A481" s="358" t="s">
        <v>323</v>
      </c>
      <c r="B481" s="359" t="s">
        <v>357</v>
      </c>
      <c r="C481" s="360" t="s">
        <v>406</v>
      </c>
      <c r="D481" s="180" t="s">
        <v>41</v>
      </c>
      <c r="E481" s="195">
        <f>E482</f>
        <v>55222.123449999999</v>
      </c>
      <c r="F481" s="195">
        <f>F482</f>
        <v>35692.523450000001</v>
      </c>
      <c r="G481" s="196">
        <f t="shared" si="2472"/>
        <v>64.634463907055718</v>
      </c>
      <c r="H481" s="195">
        <f>H482</f>
        <v>1860.5045399999999</v>
      </c>
      <c r="I481" s="195">
        <f>I482</f>
        <v>1860.5045399999999</v>
      </c>
      <c r="J481" s="196">
        <f t="shared" si="2473"/>
        <v>100</v>
      </c>
      <c r="K481" s="195">
        <f t="shared" ref="K481:L481" si="2474">K482</f>
        <v>3995.9038799999998</v>
      </c>
      <c r="L481" s="195">
        <f t="shared" si="2474"/>
        <v>3995.9038799999998</v>
      </c>
      <c r="M481" s="196">
        <f t="shared" si="2451"/>
        <v>100</v>
      </c>
      <c r="N481" s="195">
        <f t="shared" ref="N481:O481" si="2475">N482</f>
        <v>4302.0131000000001</v>
      </c>
      <c r="O481" s="195">
        <f t="shared" si="2475"/>
        <v>4302.0131000000001</v>
      </c>
      <c r="P481" s="196">
        <f t="shared" si="2453"/>
        <v>100</v>
      </c>
      <c r="Q481" s="195">
        <f t="shared" ref="Q481:R481" si="2476">Q482</f>
        <v>3729.928460000001</v>
      </c>
      <c r="R481" s="195">
        <f t="shared" si="2476"/>
        <v>3729.9284600000001</v>
      </c>
      <c r="S481" s="196">
        <f t="shared" si="2455"/>
        <v>99.999999999999972</v>
      </c>
      <c r="T481" s="195">
        <f t="shared" ref="T481:U481" si="2477">T482</f>
        <v>4736.4688799999985</v>
      </c>
      <c r="U481" s="195">
        <f t="shared" si="2477"/>
        <v>4736.4688800000004</v>
      </c>
      <c r="V481" s="196">
        <f t="shared" si="2457"/>
        <v>100.00000000000004</v>
      </c>
      <c r="W481" s="195">
        <f t="shared" ref="W481:X481" si="2478">W482</f>
        <v>4447.9315100000003</v>
      </c>
      <c r="X481" s="195">
        <f t="shared" si="2478"/>
        <v>4447.9315100000022</v>
      </c>
      <c r="Y481" s="196">
        <f t="shared" si="2459"/>
        <v>100.00000000000004</v>
      </c>
      <c r="Z481" s="195">
        <f t="shared" ref="Z481:AA481" si="2479">Z482</f>
        <v>4966.5117499999997</v>
      </c>
      <c r="AA481" s="195">
        <f t="shared" si="2479"/>
        <v>4966.5117499999997</v>
      </c>
      <c r="AB481" s="196">
        <f t="shared" si="2461"/>
        <v>100</v>
      </c>
      <c r="AC481" s="195">
        <f t="shared" ref="AC481:AD481" si="2480">AC482</f>
        <v>4110.3999999999996</v>
      </c>
      <c r="AD481" s="195">
        <f t="shared" si="2480"/>
        <v>4110.3999999999996</v>
      </c>
      <c r="AE481" s="196">
        <f t="shared" si="2463"/>
        <v>100</v>
      </c>
      <c r="AF481" s="195">
        <f t="shared" ref="AF481:AG481" si="2481">AF482</f>
        <v>3542.8613300000002</v>
      </c>
      <c r="AG481" s="195">
        <f t="shared" si="2481"/>
        <v>3542.8613300000002</v>
      </c>
      <c r="AH481" s="196">
        <f t="shared" si="2465"/>
        <v>100</v>
      </c>
      <c r="AI481" s="195">
        <f t="shared" ref="AI481:AJ481" si="2482">AI482</f>
        <v>6500</v>
      </c>
      <c r="AJ481" s="195">
        <f t="shared" si="2482"/>
        <v>0</v>
      </c>
      <c r="AK481" s="196">
        <f t="shared" si="2467"/>
        <v>0</v>
      </c>
      <c r="AL481" s="195">
        <f>AL482</f>
        <v>6957.2</v>
      </c>
      <c r="AM481" s="195">
        <f t="shared" ref="AM481" si="2483">AM482</f>
        <v>0</v>
      </c>
      <c r="AN481" s="196">
        <f t="shared" si="2469"/>
        <v>0</v>
      </c>
      <c r="AO481" s="195">
        <f t="shared" ref="AO481:AP481" si="2484">AO482</f>
        <v>6072.4</v>
      </c>
      <c r="AP481" s="195">
        <f t="shared" si="2484"/>
        <v>0</v>
      </c>
      <c r="AQ481" s="196">
        <f t="shared" si="2471"/>
        <v>0</v>
      </c>
      <c r="AR481" s="362"/>
    </row>
    <row r="482" spans="1:54" ht="40.9" customHeight="1">
      <c r="A482" s="358"/>
      <c r="B482" s="359"/>
      <c r="C482" s="360"/>
      <c r="D482" s="301" t="s">
        <v>43</v>
      </c>
      <c r="E482" s="272">
        <f>H482+K482+N482+Q482+T482+W482+Z482+AC482+AF482+AI482+AL482+AO482</f>
        <v>55222.123449999999</v>
      </c>
      <c r="F482" s="197">
        <f>I482+L482+O482+R482+U482+X482+AA482+AD482+AG482+AJ482+AM482+AP482</f>
        <v>35692.523450000001</v>
      </c>
      <c r="G482" s="198">
        <f t="shared" ref="G482" si="2485">IF(F482,F482/E482*100,0)</f>
        <v>64.634463907055718</v>
      </c>
      <c r="H482" s="197">
        <v>1860.5045399999999</v>
      </c>
      <c r="I482" s="197">
        <v>1860.5045399999999</v>
      </c>
      <c r="J482" s="214">
        <f t="shared" ref="J482" si="2486">IF(I482,I482/H482*100,0)</f>
        <v>100</v>
      </c>
      <c r="K482" s="197">
        <f>5856.40842-H482</f>
        <v>3995.9038799999998</v>
      </c>
      <c r="L482" s="197">
        <f>5856.40842-I482</f>
        <v>3995.9038799999998</v>
      </c>
      <c r="M482" s="214">
        <f t="shared" ref="M482" si="2487">IF(L482,L482/K482*100,0)</f>
        <v>100</v>
      </c>
      <c r="N482" s="197">
        <f>10158.42152-K482-H482</f>
        <v>4302.0131000000001</v>
      </c>
      <c r="O482" s="197">
        <f>10158.42152-L482-I482</f>
        <v>4302.0131000000001</v>
      </c>
      <c r="P482" s="214">
        <f t="shared" ref="P482" si="2488">IF(O482,O482/N482*100,0)</f>
        <v>100</v>
      </c>
      <c r="Q482" s="197">
        <f>13888.34998-N482-K482-H482</f>
        <v>3729.928460000001</v>
      </c>
      <c r="R482" s="197">
        <v>3729.9284600000001</v>
      </c>
      <c r="S482" s="214">
        <f t="shared" ref="S482" si="2489">IF(R482,R482/Q482*100,0)</f>
        <v>99.999999999999972</v>
      </c>
      <c r="T482" s="272">
        <f>18624.8188599999-Q482-N482-K482-H482</f>
        <v>4736.4688799999985</v>
      </c>
      <c r="U482" s="272">
        <f>18624.8188599999-R482-O482-L482-I482</f>
        <v>4736.4688800000004</v>
      </c>
      <c r="V482" s="214">
        <f t="shared" ref="V482" si="2490">IF(U482,U482/T482*100,0)</f>
        <v>100.00000000000004</v>
      </c>
      <c r="W482" s="197">
        <f>23072.75037-T482-Q482-N482-K482-H482</f>
        <v>4447.9315100000003</v>
      </c>
      <c r="X482" s="197">
        <f>23072.75037-U482-R482-O482-L482-I482</f>
        <v>4447.9315100000022</v>
      </c>
      <c r="Y482" s="214">
        <f t="shared" ref="Y482" si="2491">IF(X482,X482/W482*100,0)</f>
        <v>100.00000000000004</v>
      </c>
      <c r="Z482" s="197">
        <v>4966.5117499999997</v>
      </c>
      <c r="AA482" s="197">
        <v>4966.5117499999997</v>
      </c>
      <c r="AB482" s="214">
        <f t="shared" ref="AB482" si="2492">IF(AA482,AA482/Z482*100,0)</f>
        <v>100</v>
      </c>
      <c r="AC482" s="197">
        <v>4110.3999999999996</v>
      </c>
      <c r="AD482" s="197">
        <v>4110.3999999999996</v>
      </c>
      <c r="AE482" s="214">
        <f t="shared" ref="AE482" si="2493">IF(AD482,AD482/AC482*100,0)</f>
        <v>100</v>
      </c>
      <c r="AF482" s="197">
        <v>3542.8613300000002</v>
      </c>
      <c r="AG482" s="197">
        <v>3542.8613300000002</v>
      </c>
      <c r="AH482" s="214">
        <f t="shared" ref="AH482" si="2494">IF(AG482,AG482/AF482*100,0)</f>
        <v>100</v>
      </c>
      <c r="AI482" s="197">
        <v>6500</v>
      </c>
      <c r="AJ482" s="197"/>
      <c r="AK482" s="214">
        <f t="shared" ref="AK482" si="2495">IF(AJ482,AJ482/AI482*100,0)</f>
        <v>0</v>
      </c>
      <c r="AL482" s="197">
        <v>6957.2</v>
      </c>
      <c r="AM482" s="197"/>
      <c r="AN482" s="214">
        <f t="shared" ref="AN482" si="2496">IF(AM482,AM482/AL482*100,0)</f>
        <v>0</v>
      </c>
      <c r="AO482" s="272">
        <v>6072.4</v>
      </c>
      <c r="AP482" s="197"/>
      <c r="AQ482" s="214">
        <f t="shared" ref="AQ482" si="2497">IF(AP482,AP482/AO482*100,0)</f>
        <v>0</v>
      </c>
      <c r="AR482" s="363"/>
    </row>
    <row r="483" spans="1:54" s="96" customFormat="1" ht="28.9" customHeight="1">
      <c r="A483" s="391" t="s">
        <v>324</v>
      </c>
      <c r="B483" s="392"/>
      <c r="C483" s="393"/>
      <c r="D483" s="180" t="s">
        <v>41</v>
      </c>
      <c r="E483" s="195">
        <f>E484</f>
        <v>55222.123449999999</v>
      </c>
      <c r="F483" s="195">
        <f>F484</f>
        <v>35692.523450000001</v>
      </c>
      <c r="G483" s="196">
        <f t="shared" si="2472"/>
        <v>64.634463907055718</v>
      </c>
      <c r="H483" s="195">
        <f>H484</f>
        <v>1860.5045399999999</v>
      </c>
      <c r="I483" s="195">
        <f>I484</f>
        <v>1860.5045399999999</v>
      </c>
      <c r="J483" s="196">
        <f t="shared" si="2473"/>
        <v>100</v>
      </c>
      <c r="K483" s="195">
        <f t="shared" ref="K483:L483" si="2498">K484</f>
        <v>3995.9038799999998</v>
      </c>
      <c r="L483" s="195">
        <f t="shared" si="2498"/>
        <v>3995.9038799999998</v>
      </c>
      <c r="M483" s="196">
        <f t="shared" si="2451"/>
        <v>100</v>
      </c>
      <c r="N483" s="195">
        <f t="shared" ref="N483:O483" si="2499">N484</f>
        <v>4302.0131000000001</v>
      </c>
      <c r="O483" s="195">
        <f t="shared" si="2499"/>
        <v>4302.0131000000001</v>
      </c>
      <c r="P483" s="196">
        <f t="shared" si="2453"/>
        <v>100</v>
      </c>
      <c r="Q483" s="195">
        <f t="shared" ref="Q483:R483" si="2500">Q484</f>
        <v>3729.928460000001</v>
      </c>
      <c r="R483" s="195">
        <f t="shared" si="2500"/>
        <v>3729.9284600000001</v>
      </c>
      <c r="S483" s="196">
        <f t="shared" si="2455"/>
        <v>99.999999999999972</v>
      </c>
      <c r="T483" s="195">
        <f t="shared" ref="T483:U483" si="2501">T484</f>
        <v>4736.4688799999985</v>
      </c>
      <c r="U483" s="195">
        <f t="shared" si="2501"/>
        <v>4736.4688800000004</v>
      </c>
      <c r="V483" s="196">
        <f t="shared" si="2457"/>
        <v>100.00000000000004</v>
      </c>
      <c r="W483" s="195">
        <f t="shared" ref="W483:X483" si="2502">W484</f>
        <v>4447.9315100000003</v>
      </c>
      <c r="X483" s="195">
        <f t="shared" si="2502"/>
        <v>4447.9315100000022</v>
      </c>
      <c r="Y483" s="196">
        <f t="shared" si="2459"/>
        <v>100.00000000000004</v>
      </c>
      <c r="Z483" s="195">
        <f t="shared" ref="Z483:AA483" si="2503">Z484</f>
        <v>4966.5117499999997</v>
      </c>
      <c r="AA483" s="195">
        <f t="shared" si="2503"/>
        <v>4966.5117499999997</v>
      </c>
      <c r="AB483" s="196">
        <f t="shared" si="2461"/>
        <v>100</v>
      </c>
      <c r="AC483" s="195">
        <f t="shared" ref="AC483:AD483" si="2504">AC484</f>
        <v>4110.3999999999996</v>
      </c>
      <c r="AD483" s="195">
        <f t="shared" si="2504"/>
        <v>4110.3999999999996</v>
      </c>
      <c r="AE483" s="196">
        <f t="shared" si="2463"/>
        <v>100</v>
      </c>
      <c r="AF483" s="195">
        <f t="shared" ref="AF483:AG483" si="2505">AF484</f>
        <v>3542.8613300000002</v>
      </c>
      <c r="AG483" s="195">
        <f t="shared" si="2505"/>
        <v>3542.8613300000002</v>
      </c>
      <c r="AH483" s="196">
        <f t="shared" si="2465"/>
        <v>100</v>
      </c>
      <c r="AI483" s="195">
        <f t="shared" ref="AI483:AJ483" si="2506">AI484</f>
        <v>6500</v>
      </c>
      <c r="AJ483" s="195">
        <f t="shared" si="2506"/>
        <v>0</v>
      </c>
      <c r="AK483" s="196">
        <f t="shared" si="2467"/>
        <v>0</v>
      </c>
      <c r="AL483" s="195">
        <f t="shared" ref="AL483:AM483" si="2507">AL484</f>
        <v>6957.2</v>
      </c>
      <c r="AM483" s="195">
        <f t="shared" si="2507"/>
        <v>0</v>
      </c>
      <c r="AN483" s="196">
        <f t="shared" si="2469"/>
        <v>0</v>
      </c>
      <c r="AO483" s="195">
        <f t="shared" ref="AO483:AP483" si="2508">AO484</f>
        <v>6072.4</v>
      </c>
      <c r="AP483" s="195">
        <f t="shared" si="2508"/>
        <v>0</v>
      </c>
      <c r="AQ483" s="196">
        <f t="shared" si="2471"/>
        <v>0</v>
      </c>
      <c r="AR483" s="361"/>
    </row>
    <row r="484" spans="1:54" ht="28.9" customHeight="1">
      <c r="A484" s="397"/>
      <c r="B484" s="398"/>
      <c r="C484" s="399"/>
      <c r="D484" s="189" t="s">
        <v>43</v>
      </c>
      <c r="E484" s="197">
        <f>E480</f>
        <v>55222.123449999999</v>
      </c>
      <c r="F484" s="197">
        <f>F482</f>
        <v>35692.523450000001</v>
      </c>
      <c r="G484" s="197">
        <f t="shared" ref="G484:AQ484" si="2509">G482</f>
        <v>64.634463907055718</v>
      </c>
      <c r="H484" s="197">
        <f t="shared" si="2509"/>
        <v>1860.5045399999999</v>
      </c>
      <c r="I484" s="197">
        <f t="shared" si="2509"/>
        <v>1860.5045399999999</v>
      </c>
      <c r="J484" s="197">
        <f t="shared" si="2509"/>
        <v>100</v>
      </c>
      <c r="K484" s="197">
        <f t="shared" si="2509"/>
        <v>3995.9038799999998</v>
      </c>
      <c r="L484" s="197">
        <f t="shared" si="2509"/>
        <v>3995.9038799999998</v>
      </c>
      <c r="M484" s="197">
        <f t="shared" si="2509"/>
        <v>100</v>
      </c>
      <c r="N484" s="197">
        <f t="shared" si="2509"/>
        <v>4302.0131000000001</v>
      </c>
      <c r="O484" s="197">
        <f t="shared" si="2509"/>
        <v>4302.0131000000001</v>
      </c>
      <c r="P484" s="197">
        <f t="shared" si="2509"/>
        <v>100</v>
      </c>
      <c r="Q484" s="197">
        <f t="shared" si="2509"/>
        <v>3729.928460000001</v>
      </c>
      <c r="R484" s="197">
        <f t="shared" si="2509"/>
        <v>3729.9284600000001</v>
      </c>
      <c r="S484" s="197">
        <f t="shared" si="2509"/>
        <v>99.999999999999972</v>
      </c>
      <c r="T484" s="197">
        <f t="shared" si="2509"/>
        <v>4736.4688799999985</v>
      </c>
      <c r="U484" s="197">
        <f t="shared" si="2509"/>
        <v>4736.4688800000004</v>
      </c>
      <c r="V484" s="197">
        <f t="shared" si="2509"/>
        <v>100.00000000000004</v>
      </c>
      <c r="W484" s="197">
        <f t="shared" si="2509"/>
        <v>4447.9315100000003</v>
      </c>
      <c r="X484" s="197">
        <f t="shared" si="2509"/>
        <v>4447.9315100000022</v>
      </c>
      <c r="Y484" s="197">
        <f t="shared" si="2509"/>
        <v>100.00000000000004</v>
      </c>
      <c r="Z484" s="197">
        <f t="shared" si="2509"/>
        <v>4966.5117499999997</v>
      </c>
      <c r="AA484" s="197">
        <f t="shared" si="2509"/>
        <v>4966.5117499999997</v>
      </c>
      <c r="AB484" s="197">
        <f t="shared" si="2509"/>
        <v>100</v>
      </c>
      <c r="AC484" s="197">
        <f t="shared" si="2509"/>
        <v>4110.3999999999996</v>
      </c>
      <c r="AD484" s="197">
        <f t="shared" si="2509"/>
        <v>4110.3999999999996</v>
      </c>
      <c r="AE484" s="197">
        <f t="shared" si="2509"/>
        <v>100</v>
      </c>
      <c r="AF484" s="197">
        <f t="shared" si="2509"/>
        <v>3542.8613300000002</v>
      </c>
      <c r="AG484" s="197">
        <f t="shared" si="2509"/>
        <v>3542.8613300000002</v>
      </c>
      <c r="AH484" s="197">
        <f t="shared" si="2509"/>
        <v>100</v>
      </c>
      <c r="AI484" s="197">
        <f t="shared" si="2509"/>
        <v>6500</v>
      </c>
      <c r="AJ484" s="197">
        <f t="shared" si="2509"/>
        <v>0</v>
      </c>
      <c r="AK484" s="197">
        <f t="shared" si="2509"/>
        <v>0</v>
      </c>
      <c r="AL484" s="197">
        <f>AL482</f>
        <v>6957.2</v>
      </c>
      <c r="AM484" s="197">
        <f t="shared" si="2509"/>
        <v>0</v>
      </c>
      <c r="AN484" s="197">
        <f t="shared" si="2509"/>
        <v>0</v>
      </c>
      <c r="AO484" s="197">
        <f t="shared" si="2509"/>
        <v>6072.4</v>
      </c>
      <c r="AP484" s="197">
        <f t="shared" si="2509"/>
        <v>0</v>
      </c>
      <c r="AQ484" s="197">
        <f t="shared" si="2509"/>
        <v>0</v>
      </c>
      <c r="AR484" s="361"/>
    </row>
    <row r="485" spans="1:54" ht="28.9" customHeight="1">
      <c r="A485" s="294"/>
      <c r="B485" s="294"/>
      <c r="C485" s="294"/>
      <c r="D485" s="304"/>
      <c r="E485" s="219"/>
      <c r="F485" s="219"/>
      <c r="G485" s="220"/>
      <c r="H485" s="219"/>
      <c r="I485" s="219"/>
      <c r="J485" s="220"/>
      <c r="K485" s="219"/>
      <c r="L485" s="219"/>
      <c r="M485" s="220"/>
      <c r="N485" s="219"/>
      <c r="O485" s="219"/>
      <c r="P485" s="220"/>
      <c r="Q485" s="219"/>
      <c r="R485" s="219"/>
      <c r="S485" s="220"/>
      <c r="T485" s="219"/>
      <c r="U485" s="219"/>
      <c r="V485" s="220"/>
      <c r="W485" s="219"/>
      <c r="X485" s="219"/>
      <c r="Y485" s="220"/>
      <c r="Z485" s="219"/>
      <c r="AA485" s="219"/>
      <c r="AB485" s="220"/>
      <c r="AC485" s="219"/>
      <c r="AD485" s="219"/>
      <c r="AE485" s="220"/>
      <c r="AF485" s="219"/>
      <c r="AG485" s="219"/>
      <c r="AH485" s="220"/>
      <c r="AI485" s="219"/>
      <c r="AJ485" s="219"/>
      <c r="AK485" s="220"/>
      <c r="AL485" s="219"/>
      <c r="AM485" s="219"/>
      <c r="AN485" s="220"/>
      <c r="AO485" s="219"/>
      <c r="AP485" s="219"/>
      <c r="AQ485" s="220"/>
      <c r="AR485" s="280"/>
    </row>
    <row r="486" spans="1:54">
      <c r="A486" s="376" t="s">
        <v>404</v>
      </c>
      <c r="B486" s="377"/>
      <c r="C486" s="377"/>
      <c r="D486" s="377"/>
      <c r="E486" s="377"/>
      <c r="F486" s="377"/>
      <c r="G486" s="377"/>
      <c r="H486" s="377"/>
      <c r="I486" s="377"/>
      <c r="J486" s="377"/>
      <c r="K486" s="377"/>
      <c r="L486" s="377"/>
      <c r="M486" s="377"/>
      <c r="N486" s="377"/>
      <c r="O486" s="377"/>
      <c r="P486" s="377"/>
      <c r="Q486" s="377"/>
      <c r="R486" s="377"/>
      <c r="S486" s="377"/>
      <c r="T486" s="377"/>
      <c r="U486" s="377"/>
      <c r="V486" s="377"/>
      <c r="W486" s="377"/>
      <c r="X486" s="377"/>
      <c r="Y486" s="377"/>
      <c r="Z486" s="377"/>
      <c r="AA486" s="377"/>
      <c r="AB486" s="377"/>
      <c r="AC486" s="377"/>
      <c r="AD486" s="377"/>
      <c r="AE486" s="377"/>
      <c r="AF486" s="377"/>
      <c r="AG486" s="377"/>
      <c r="AH486" s="377"/>
      <c r="AI486" s="377"/>
      <c r="AJ486" s="377"/>
      <c r="AK486" s="377"/>
      <c r="AL486" s="377"/>
      <c r="AM486" s="377"/>
      <c r="AN486" s="377"/>
      <c r="AO486" s="377"/>
      <c r="AP486" s="377"/>
      <c r="AQ486" s="377"/>
      <c r="AR486" s="377"/>
      <c r="AS486" s="377"/>
      <c r="AT486" s="377"/>
      <c r="AU486" s="377"/>
      <c r="AV486" s="377"/>
      <c r="AW486" s="377"/>
      <c r="AX486" s="377"/>
      <c r="AY486" s="377"/>
      <c r="AZ486" s="377"/>
      <c r="BA486" s="377"/>
      <c r="BB486" s="378"/>
    </row>
    <row r="487" spans="1:54" s="259" customFormat="1">
      <c r="A487" s="379" t="s">
        <v>405</v>
      </c>
      <c r="B487" s="380"/>
      <c r="C487" s="381"/>
      <c r="D487" s="260" t="s">
        <v>41</v>
      </c>
      <c r="E487" s="281">
        <f>H487+K487+N487+Q487+T487+W487+Z487+AC487+AF487+AI487+AL487+AO487</f>
        <v>651095.9429100001</v>
      </c>
      <c r="F487" s="281">
        <f t="shared" ref="E487:F491" si="2510">I487+L487+O487+R487+U487+X487+AA487+AD487+AG487+AJ487+AM487+AP487</f>
        <v>232946.26331999997</v>
      </c>
      <c r="G487" s="282">
        <f>IF(F487,F487/E487*100,0)</f>
        <v>35.777563330969755</v>
      </c>
      <c r="H487" s="281">
        <f>SUM(H488:H491)</f>
        <v>1860.5045399999999</v>
      </c>
      <c r="I487" s="281">
        <f>SUM(I488:I491)</f>
        <v>1860.5045399999999</v>
      </c>
      <c r="J487" s="283">
        <f>IF(I487,I487/H487*100,0)</f>
        <v>100</v>
      </c>
      <c r="K487" s="281">
        <f>SUM(K488:K491)</f>
        <v>13540.529680000001</v>
      </c>
      <c r="L487" s="281">
        <f>SUM(L488:L491)</f>
        <v>13540.529680000001</v>
      </c>
      <c r="M487" s="283">
        <f t="shared" ref="M487:M491" si="2511">IF(L487,L487/K487*100,0)</f>
        <v>100</v>
      </c>
      <c r="N487" s="281">
        <f>SUM(N488:N491)</f>
        <v>17548.73475</v>
      </c>
      <c r="O487" s="281">
        <f>SUM(O488:O491)</f>
        <v>17548.73475</v>
      </c>
      <c r="P487" s="283">
        <f t="shared" ref="P487:P491" si="2512">IF(O487,O487/N487*100,0)</f>
        <v>100</v>
      </c>
      <c r="Q487" s="281">
        <f>SUM(Q488:Q491)</f>
        <v>13829.32602</v>
      </c>
      <c r="R487" s="281">
        <f>SUM(R488:R491)</f>
        <v>13829.32602</v>
      </c>
      <c r="S487" s="283">
        <f t="shared" ref="S487:S491" si="2513">IF(R487,R487/Q487*100,0)</f>
        <v>100</v>
      </c>
      <c r="T487" s="281">
        <f>SUM(T488:T491)</f>
        <v>18901.634180000001</v>
      </c>
      <c r="U487" s="281">
        <f>SUM(U488:U491)</f>
        <v>18901.634180000001</v>
      </c>
      <c r="V487" s="283">
        <f t="shared" ref="V487:V491" si="2514">IF(U487,U487/T487*100,0)</f>
        <v>100</v>
      </c>
      <c r="W487" s="281">
        <f>SUM(W488:W491)</f>
        <v>33665.340540000005</v>
      </c>
      <c r="X487" s="281">
        <f>SUM(X488:X491)</f>
        <v>33665.340540000005</v>
      </c>
      <c r="Y487" s="283">
        <f t="shared" ref="Y487:Y491" si="2515">IF(X487,X487/W487*100,0)</f>
        <v>100</v>
      </c>
      <c r="Z487" s="281">
        <f>SUM(Z488:Z491)</f>
        <v>59456.864020000001</v>
      </c>
      <c r="AA487" s="281">
        <f>SUM(AA488:AA491)</f>
        <v>50604.704979999995</v>
      </c>
      <c r="AB487" s="283">
        <f t="shared" ref="AB487:AB491" si="2516">IF(AA487,AA487/Z487*100,0)</f>
        <v>85.111628092221054</v>
      </c>
      <c r="AC487" s="281">
        <f>SUM(AC488:AC491)</f>
        <v>39896.384619999997</v>
      </c>
      <c r="AD487" s="281">
        <f>SUM(AD488:AD491)</f>
        <v>36443.681619999996</v>
      </c>
      <c r="AE487" s="283">
        <f t="shared" ref="AE487:AE491" si="2517">IF(AD487,AD487/AC487*100,0)</f>
        <v>91.345824858854087</v>
      </c>
      <c r="AF487" s="281">
        <f>SUM(AF488:AF491)</f>
        <v>46558.559870000005</v>
      </c>
      <c r="AG487" s="281">
        <f>SUM(AG488:AG491)</f>
        <v>46551.807010000004</v>
      </c>
      <c r="AH487" s="283">
        <f t="shared" ref="AH487:AH491" si="2518">IF(AG487,AG487/AF487*100,0)</f>
        <v>99.98549598608966</v>
      </c>
      <c r="AI487" s="281">
        <f>SUM(AI488:AI491)</f>
        <v>32478.289999999997</v>
      </c>
      <c r="AJ487" s="281">
        <f>SUM(AJ488:AJ491)</f>
        <v>0</v>
      </c>
      <c r="AK487" s="283">
        <f t="shared" ref="AK487:AK491" si="2519">IF(AJ487,AJ487/AI487*100,0)</f>
        <v>0</v>
      </c>
      <c r="AL487" s="281">
        <f>SUM(AL488:AL491)</f>
        <v>25851.47579</v>
      </c>
      <c r="AM487" s="281">
        <f>SUM(AM488:AM491)</f>
        <v>0</v>
      </c>
      <c r="AN487" s="283">
        <f t="shared" ref="AN487:AN491" si="2520">IF(AM487,AM487/AL487*100,0)</f>
        <v>0</v>
      </c>
      <c r="AO487" s="281">
        <f>SUM(AO488:AO491)</f>
        <v>347508.29890000011</v>
      </c>
      <c r="AP487" s="281">
        <f>SUM(AP488:AP491)</f>
        <v>0</v>
      </c>
      <c r="AQ487" s="283">
        <f t="shared" ref="AQ487:AQ491" si="2521">IF(AP487,AP487/AO487*100,0)</f>
        <v>0</v>
      </c>
      <c r="AR487" s="281">
        <f t="shared" ref="AR487" si="2522">SUM(AR488:AR491)</f>
        <v>0</v>
      </c>
      <c r="AS487" s="261"/>
      <c r="AT487" s="258"/>
      <c r="AU487" s="262"/>
      <c r="AV487" s="263"/>
      <c r="AW487" s="264"/>
      <c r="AX487" s="261"/>
      <c r="AY487" s="258"/>
      <c r="AZ487" s="258"/>
      <c r="BA487" s="265"/>
      <c r="BB487" s="385"/>
    </row>
    <row r="488" spans="1:54" s="99" customFormat="1" ht="34.5" customHeight="1">
      <c r="A488" s="382"/>
      <c r="B488" s="383"/>
      <c r="C488" s="384"/>
      <c r="D488" s="256" t="s">
        <v>37</v>
      </c>
      <c r="E488" s="197">
        <f t="shared" si="2510"/>
        <v>7035</v>
      </c>
      <c r="F488" s="197">
        <f t="shared" si="2510"/>
        <v>7035</v>
      </c>
      <c r="G488" s="284">
        <f t="shared" ref="G488:G491" si="2523">IF(F488,F488/E488*100,0)</f>
        <v>100</v>
      </c>
      <c r="H488" s="197">
        <f t="shared" ref="H488:I491" si="2524">H13</f>
        <v>0</v>
      </c>
      <c r="I488" s="197">
        <f t="shared" si="2524"/>
        <v>0</v>
      </c>
      <c r="J488" s="285">
        <f t="shared" ref="J488:J491" si="2525">IF(I488,I488/H488*100,0)</f>
        <v>0</v>
      </c>
      <c r="K488" s="197">
        <f t="shared" ref="K488:L490" si="2526">K13</f>
        <v>0</v>
      </c>
      <c r="L488" s="197">
        <f t="shared" si="2526"/>
        <v>0</v>
      </c>
      <c r="M488" s="285">
        <f t="shared" si="2511"/>
        <v>0</v>
      </c>
      <c r="N488" s="197">
        <f t="shared" ref="N488:O490" si="2527">N13</f>
        <v>0</v>
      </c>
      <c r="O488" s="197">
        <f t="shared" si="2527"/>
        <v>0</v>
      </c>
      <c r="P488" s="285">
        <f t="shared" si="2512"/>
        <v>0</v>
      </c>
      <c r="Q488" s="197">
        <f t="shared" ref="Q488:R490" si="2528">Q13</f>
        <v>0</v>
      </c>
      <c r="R488" s="197">
        <f t="shared" si="2528"/>
        <v>0</v>
      </c>
      <c r="S488" s="285">
        <f t="shared" si="2513"/>
        <v>0</v>
      </c>
      <c r="T488" s="197">
        <f t="shared" ref="T488:U490" si="2529">T13</f>
        <v>3479.5448200000001</v>
      </c>
      <c r="U488" s="197">
        <f t="shared" si="2529"/>
        <v>3479.5448200000001</v>
      </c>
      <c r="V488" s="285">
        <f t="shared" si="2514"/>
        <v>100</v>
      </c>
      <c r="W488" s="197">
        <f t="shared" ref="W488:X490" si="2530">W13</f>
        <v>3196.9577600000002</v>
      </c>
      <c r="X488" s="197">
        <f t="shared" si="2530"/>
        <v>3196.9577600000002</v>
      </c>
      <c r="Y488" s="285">
        <f t="shared" si="2515"/>
        <v>100</v>
      </c>
      <c r="Z488" s="197">
        <f t="shared" ref="Z488:AA490" si="2531">Z13</f>
        <v>358.49741999999998</v>
      </c>
      <c r="AA488" s="197">
        <f t="shared" si="2531"/>
        <v>358.49741999999998</v>
      </c>
      <c r="AB488" s="285">
        <f t="shared" si="2516"/>
        <v>100</v>
      </c>
      <c r="AC488" s="197">
        <f t="shared" ref="AC488:AD490" si="2532">AC13</f>
        <v>0</v>
      </c>
      <c r="AD488" s="197">
        <f t="shared" si="2532"/>
        <v>0</v>
      </c>
      <c r="AE488" s="285">
        <f t="shared" si="2517"/>
        <v>0</v>
      </c>
      <c r="AF488" s="197">
        <f t="shared" ref="AF488:AG490" si="2533">AF13</f>
        <v>0</v>
      </c>
      <c r="AG488" s="197">
        <f t="shared" si="2533"/>
        <v>0</v>
      </c>
      <c r="AH488" s="285">
        <f t="shared" si="2518"/>
        <v>0</v>
      </c>
      <c r="AI488" s="197">
        <f t="shared" ref="AI488:AJ490" si="2534">AI13</f>
        <v>0</v>
      </c>
      <c r="AJ488" s="197">
        <f t="shared" si="2534"/>
        <v>0</v>
      </c>
      <c r="AK488" s="285">
        <f t="shared" si="2519"/>
        <v>0</v>
      </c>
      <c r="AL488" s="197">
        <f t="shared" ref="AL488:AM490" si="2535">AL13</f>
        <v>0</v>
      </c>
      <c r="AM488" s="197">
        <f t="shared" si="2535"/>
        <v>0</v>
      </c>
      <c r="AN488" s="285">
        <f t="shared" si="2520"/>
        <v>0</v>
      </c>
      <c r="AO488" s="197">
        <f t="shared" ref="AO488:AP490" si="2536">AO13</f>
        <v>0</v>
      </c>
      <c r="AP488" s="197">
        <f t="shared" si="2536"/>
        <v>0</v>
      </c>
      <c r="AQ488" s="285">
        <f t="shared" si="2521"/>
        <v>0</v>
      </c>
      <c r="AR488" s="197"/>
      <c r="AS488" s="247"/>
      <c r="AT488" s="236"/>
      <c r="AU488" s="237"/>
      <c r="AV488" s="248"/>
      <c r="AW488" s="249"/>
      <c r="AX488" s="247"/>
      <c r="AY488" s="236"/>
      <c r="AZ488" s="236"/>
      <c r="BA488" s="248"/>
      <c r="BB488" s="386"/>
    </row>
    <row r="489" spans="1:54" ht="50.25" customHeight="1">
      <c r="A489" s="382"/>
      <c r="B489" s="383"/>
      <c r="C489" s="384"/>
      <c r="D489" s="256" t="s">
        <v>2</v>
      </c>
      <c r="E489" s="197">
        <f t="shared" si="2510"/>
        <v>8598.4</v>
      </c>
      <c r="F489" s="197">
        <f t="shared" si="2510"/>
        <v>8598.4</v>
      </c>
      <c r="G489" s="284">
        <f t="shared" si="2523"/>
        <v>100</v>
      </c>
      <c r="H489" s="197">
        <f t="shared" si="2524"/>
        <v>0</v>
      </c>
      <c r="I489" s="197">
        <f t="shared" si="2524"/>
        <v>0</v>
      </c>
      <c r="J489" s="285">
        <f t="shared" si="2525"/>
        <v>0</v>
      </c>
      <c r="K489" s="197">
        <f t="shared" si="2526"/>
        <v>0</v>
      </c>
      <c r="L489" s="197">
        <f t="shared" si="2526"/>
        <v>0</v>
      </c>
      <c r="M489" s="285">
        <f t="shared" si="2511"/>
        <v>0</v>
      </c>
      <c r="N489" s="197">
        <f t="shared" si="2527"/>
        <v>0</v>
      </c>
      <c r="O489" s="197">
        <f t="shared" si="2527"/>
        <v>0</v>
      </c>
      <c r="P489" s="285">
        <f t="shared" si="2512"/>
        <v>0</v>
      </c>
      <c r="Q489" s="197">
        <f t="shared" si="2528"/>
        <v>0</v>
      </c>
      <c r="R489" s="197">
        <f t="shared" si="2528"/>
        <v>0</v>
      </c>
      <c r="S489" s="285">
        <f t="shared" si="2513"/>
        <v>0</v>
      </c>
      <c r="T489" s="197">
        <f t="shared" si="2529"/>
        <v>4252.8099599999996</v>
      </c>
      <c r="U489" s="197">
        <f t="shared" si="2529"/>
        <v>4252.8099599999996</v>
      </c>
      <c r="V489" s="285">
        <f t="shared" si="2514"/>
        <v>100</v>
      </c>
      <c r="W489" s="197">
        <f t="shared" si="2530"/>
        <v>3907.4231099999997</v>
      </c>
      <c r="X489" s="197">
        <f t="shared" si="2530"/>
        <v>3907.4231099999997</v>
      </c>
      <c r="Y489" s="285">
        <f t="shared" si="2515"/>
        <v>100</v>
      </c>
      <c r="Z489" s="197">
        <f t="shared" si="2531"/>
        <v>438.16692999999998</v>
      </c>
      <c r="AA489" s="197">
        <f t="shared" si="2531"/>
        <v>438.16692999999998</v>
      </c>
      <c r="AB489" s="285">
        <f t="shared" si="2516"/>
        <v>100</v>
      </c>
      <c r="AC489" s="197">
        <f t="shared" si="2532"/>
        <v>0</v>
      </c>
      <c r="AD489" s="197">
        <f t="shared" si="2532"/>
        <v>0</v>
      </c>
      <c r="AE489" s="285">
        <f t="shared" si="2517"/>
        <v>0</v>
      </c>
      <c r="AF489" s="197">
        <f t="shared" si="2533"/>
        <v>0</v>
      </c>
      <c r="AG489" s="197">
        <f t="shared" si="2533"/>
        <v>0</v>
      </c>
      <c r="AH489" s="285">
        <f t="shared" si="2518"/>
        <v>0</v>
      </c>
      <c r="AI489" s="197">
        <f t="shared" si="2534"/>
        <v>0</v>
      </c>
      <c r="AJ489" s="197">
        <f t="shared" si="2534"/>
        <v>0</v>
      </c>
      <c r="AK489" s="285">
        <f t="shared" si="2519"/>
        <v>0</v>
      </c>
      <c r="AL489" s="197">
        <f t="shared" si="2535"/>
        <v>0</v>
      </c>
      <c r="AM489" s="197">
        <f t="shared" si="2535"/>
        <v>0</v>
      </c>
      <c r="AN489" s="285">
        <f t="shared" si="2520"/>
        <v>0</v>
      </c>
      <c r="AO489" s="197">
        <f t="shared" si="2536"/>
        <v>0</v>
      </c>
      <c r="AP489" s="197">
        <f t="shared" si="2536"/>
        <v>0</v>
      </c>
      <c r="AQ489" s="285">
        <f t="shared" si="2521"/>
        <v>0</v>
      </c>
      <c r="AR489" s="286"/>
      <c r="AS489" s="239"/>
      <c r="AT489" s="238"/>
      <c r="AU489" s="241"/>
      <c r="AV489" s="250"/>
      <c r="AW489" s="251"/>
      <c r="AX489" s="239"/>
      <c r="AY489" s="238"/>
      <c r="AZ489" s="238"/>
      <c r="BA489" s="242"/>
      <c r="BB489" s="386"/>
    </row>
    <row r="490" spans="1:54" ht="25.5" customHeight="1">
      <c r="A490" s="382"/>
      <c r="B490" s="383"/>
      <c r="C490" s="384"/>
      <c r="D490" s="303" t="s">
        <v>43</v>
      </c>
      <c r="E490" s="197">
        <f t="shared" si="2510"/>
        <v>635462.54291000008</v>
      </c>
      <c r="F490" s="197">
        <f t="shared" si="2510"/>
        <v>217312.86332</v>
      </c>
      <c r="G490" s="284">
        <f t="shared" si="2523"/>
        <v>34.197588157572618</v>
      </c>
      <c r="H490" s="197">
        <f t="shared" si="2524"/>
        <v>1860.5045399999999</v>
      </c>
      <c r="I490" s="197">
        <f t="shared" si="2524"/>
        <v>1860.5045399999999</v>
      </c>
      <c r="J490" s="285">
        <f t="shared" si="2525"/>
        <v>100</v>
      </c>
      <c r="K490" s="197">
        <f t="shared" si="2526"/>
        <v>13540.529680000001</v>
      </c>
      <c r="L490" s="197">
        <f t="shared" si="2526"/>
        <v>13540.529680000001</v>
      </c>
      <c r="M490" s="285">
        <f t="shared" si="2511"/>
        <v>100</v>
      </c>
      <c r="N490" s="197">
        <f t="shared" si="2527"/>
        <v>17548.73475</v>
      </c>
      <c r="O490" s="197">
        <f t="shared" si="2527"/>
        <v>17548.73475</v>
      </c>
      <c r="P490" s="285">
        <f t="shared" si="2512"/>
        <v>100</v>
      </c>
      <c r="Q490" s="197">
        <f t="shared" si="2528"/>
        <v>13829.32602</v>
      </c>
      <c r="R490" s="197">
        <f t="shared" si="2528"/>
        <v>13829.32602</v>
      </c>
      <c r="S490" s="285">
        <f t="shared" si="2513"/>
        <v>100</v>
      </c>
      <c r="T490" s="197">
        <f t="shared" si="2529"/>
        <v>11169.279399999999</v>
      </c>
      <c r="U490" s="197">
        <f t="shared" si="2529"/>
        <v>11169.279399999999</v>
      </c>
      <c r="V490" s="285">
        <f t="shared" si="2514"/>
        <v>100</v>
      </c>
      <c r="W490" s="197">
        <f t="shared" si="2530"/>
        <v>26560.959670000004</v>
      </c>
      <c r="X490" s="197">
        <f t="shared" si="2530"/>
        <v>26560.959670000004</v>
      </c>
      <c r="Y490" s="285">
        <f t="shared" si="2515"/>
        <v>100</v>
      </c>
      <c r="Z490" s="197">
        <f t="shared" si="2531"/>
        <v>58660.199670000002</v>
      </c>
      <c r="AA490" s="197">
        <f t="shared" si="2531"/>
        <v>49808.040629999996</v>
      </c>
      <c r="AB490" s="285">
        <f t="shared" si="2516"/>
        <v>84.909429068092351</v>
      </c>
      <c r="AC490" s="197">
        <f t="shared" si="2532"/>
        <v>39896.384619999997</v>
      </c>
      <c r="AD490" s="197">
        <f t="shared" si="2532"/>
        <v>36443.681619999996</v>
      </c>
      <c r="AE490" s="285">
        <f t="shared" si="2517"/>
        <v>91.345824858854087</v>
      </c>
      <c r="AF490" s="197">
        <f t="shared" si="2533"/>
        <v>46558.559870000005</v>
      </c>
      <c r="AG490" s="197">
        <f t="shared" si="2533"/>
        <v>46551.807010000004</v>
      </c>
      <c r="AH490" s="285">
        <f t="shared" si="2518"/>
        <v>99.98549598608966</v>
      </c>
      <c r="AI490" s="197">
        <f t="shared" si="2534"/>
        <v>32478.289999999997</v>
      </c>
      <c r="AJ490" s="197">
        <f t="shared" si="2534"/>
        <v>0</v>
      </c>
      <c r="AK490" s="285">
        <f t="shared" si="2519"/>
        <v>0</v>
      </c>
      <c r="AL490" s="197">
        <f t="shared" si="2535"/>
        <v>25851.47579</v>
      </c>
      <c r="AM490" s="197">
        <f t="shared" si="2535"/>
        <v>0</v>
      </c>
      <c r="AN490" s="285">
        <f t="shared" si="2520"/>
        <v>0</v>
      </c>
      <c r="AO490" s="197">
        <f t="shared" si="2536"/>
        <v>347508.29890000011</v>
      </c>
      <c r="AP490" s="197">
        <f t="shared" si="2536"/>
        <v>0</v>
      </c>
      <c r="AQ490" s="285">
        <f t="shared" si="2521"/>
        <v>0</v>
      </c>
      <c r="AR490" s="286">
        <f t="shared" ref="AR490" si="2537">AR482</f>
        <v>0</v>
      </c>
      <c r="AS490" s="239"/>
      <c r="AT490" s="238"/>
      <c r="AU490" s="240"/>
      <c r="AV490" s="250"/>
      <c r="AW490" s="252"/>
      <c r="AX490" s="239"/>
      <c r="AY490" s="239"/>
      <c r="AZ490" s="252"/>
      <c r="BA490" s="239"/>
      <c r="BB490" s="386"/>
    </row>
    <row r="491" spans="1:54" ht="31.5">
      <c r="A491" s="382"/>
      <c r="B491" s="383"/>
      <c r="C491" s="384"/>
      <c r="D491" s="257" t="s">
        <v>263</v>
      </c>
      <c r="E491" s="197">
        <f t="shared" si="2510"/>
        <v>0</v>
      </c>
      <c r="F491" s="197">
        <f t="shared" si="2510"/>
        <v>0</v>
      </c>
      <c r="G491" s="284">
        <f t="shared" si="2523"/>
        <v>0</v>
      </c>
      <c r="H491" s="197">
        <f t="shared" si="2524"/>
        <v>0</v>
      </c>
      <c r="I491" s="197">
        <f t="shared" si="2524"/>
        <v>0</v>
      </c>
      <c r="J491" s="285">
        <f t="shared" si="2525"/>
        <v>0</v>
      </c>
      <c r="K491" s="197">
        <f t="shared" ref="K491:L491" si="2538">K16</f>
        <v>0</v>
      </c>
      <c r="L491" s="197">
        <f t="shared" si="2538"/>
        <v>0</v>
      </c>
      <c r="M491" s="285">
        <f t="shared" si="2511"/>
        <v>0</v>
      </c>
      <c r="N491" s="197">
        <f t="shared" ref="N491:O491" si="2539">N16</f>
        <v>0</v>
      </c>
      <c r="O491" s="197">
        <f t="shared" si="2539"/>
        <v>0</v>
      </c>
      <c r="P491" s="285">
        <f t="shared" si="2512"/>
        <v>0</v>
      </c>
      <c r="Q491" s="197">
        <f t="shared" ref="Q491:R491" si="2540">Q16</f>
        <v>0</v>
      </c>
      <c r="R491" s="197">
        <f t="shared" si="2540"/>
        <v>0</v>
      </c>
      <c r="S491" s="285">
        <f t="shared" si="2513"/>
        <v>0</v>
      </c>
      <c r="T491" s="197">
        <f t="shared" ref="T491:U491" si="2541">T16</f>
        <v>0</v>
      </c>
      <c r="U491" s="197">
        <f t="shared" si="2541"/>
        <v>0</v>
      </c>
      <c r="V491" s="285">
        <f t="shared" si="2514"/>
        <v>0</v>
      </c>
      <c r="W491" s="197">
        <f t="shared" ref="W491:X491" si="2542">W16</f>
        <v>0</v>
      </c>
      <c r="X491" s="197">
        <f t="shared" si="2542"/>
        <v>0</v>
      </c>
      <c r="Y491" s="285">
        <f t="shared" si="2515"/>
        <v>0</v>
      </c>
      <c r="Z491" s="197">
        <f t="shared" ref="Z491:AA491" si="2543">Z16</f>
        <v>0</v>
      </c>
      <c r="AA491" s="197">
        <f t="shared" si="2543"/>
        <v>0</v>
      </c>
      <c r="AB491" s="285">
        <f t="shared" si="2516"/>
        <v>0</v>
      </c>
      <c r="AC491" s="197">
        <f t="shared" ref="AC491:AD491" si="2544">AC16</f>
        <v>0</v>
      </c>
      <c r="AD491" s="197">
        <f t="shared" si="2544"/>
        <v>0</v>
      </c>
      <c r="AE491" s="285">
        <f t="shared" si="2517"/>
        <v>0</v>
      </c>
      <c r="AF491" s="197">
        <f t="shared" ref="AF491:AG491" si="2545">AF16</f>
        <v>0</v>
      </c>
      <c r="AG491" s="197">
        <f t="shared" si="2545"/>
        <v>0</v>
      </c>
      <c r="AH491" s="285">
        <f t="shared" si="2518"/>
        <v>0</v>
      </c>
      <c r="AI491" s="197">
        <f t="shared" ref="AI491:AJ491" si="2546">AI16</f>
        <v>0</v>
      </c>
      <c r="AJ491" s="197">
        <f t="shared" si="2546"/>
        <v>0</v>
      </c>
      <c r="AK491" s="285">
        <f t="shared" si="2519"/>
        <v>0</v>
      </c>
      <c r="AL491" s="197">
        <f t="shared" ref="AL491:AM491" si="2547">AL16</f>
        <v>0</v>
      </c>
      <c r="AM491" s="197">
        <f t="shared" si="2547"/>
        <v>0</v>
      </c>
      <c r="AN491" s="285">
        <f t="shared" si="2520"/>
        <v>0</v>
      </c>
      <c r="AO491" s="197">
        <f t="shared" ref="AO491:AP491" si="2548">AO16</f>
        <v>0</v>
      </c>
      <c r="AP491" s="197">
        <f t="shared" si="2548"/>
        <v>0</v>
      </c>
      <c r="AQ491" s="285">
        <f t="shared" si="2521"/>
        <v>0</v>
      </c>
      <c r="AR491" s="287"/>
      <c r="AS491" s="243"/>
      <c r="AT491" s="244"/>
      <c r="AU491" s="245"/>
      <c r="AV491" s="246"/>
      <c r="AW491" s="253"/>
      <c r="AX491" s="243"/>
      <c r="AY491" s="243"/>
      <c r="AZ491" s="253"/>
      <c r="BA491" s="246"/>
      <c r="BB491" s="386"/>
    </row>
    <row r="492" spans="1:54" ht="39.75" customHeight="1">
      <c r="A492" s="387" t="s">
        <v>294</v>
      </c>
      <c r="B492" s="388"/>
      <c r="C492" s="388"/>
      <c r="D492" s="388"/>
      <c r="E492" s="388"/>
      <c r="F492" s="388"/>
      <c r="G492" s="388"/>
      <c r="H492" s="388"/>
      <c r="I492" s="388"/>
      <c r="J492" s="388"/>
      <c r="K492" s="388"/>
      <c r="L492" s="388"/>
      <c r="M492" s="388"/>
      <c r="N492" s="388"/>
      <c r="O492" s="388"/>
      <c r="P492" s="388"/>
      <c r="Q492" s="388"/>
      <c r="R492" s="388"/>
      <c r="S492" s="388"/>
      <c r="T492" s="388"/>
      <c r="U492" s="388"/>
      <c r="V492" s="388"/>
      <c r="W492" s="388"/>
      <c r="X492" s="388"/>
      <c r="Y492" s="388"/>
      <c r="Z492" s="388"/>
      <c r="AA492" s="388"/>
      <c r="AB492" s="388"/>
      <c r="AC492" s="388"/>
      <c r="AD492" s="388"/>
      <c r="AE492" s="388"/>
      <c r="AF492" s="388"/>
      <c r="AG492" s="388"/>
      <c r="AH492" s="388"/>
      <c r="AI492" s="388"/>
      <c r="AJ492" s="388"/>
      <c r="AK492" s="388"/>
      <c r="AL492" s="388"/>
      <c r="AM492" s="388"/>
      <c r="AN492" s="388"/>
      <c r="AO492" s="388"/>
      <c r="AP492" s="388"/>
      <c r="AQ492" s="388"/>
      <c r="AR492" s="388"/>
      <c r="AS492" s="388"/>
      <c r="AT492" s="388"/>
      <c r="AU492" s="388"/>
      <c r="AV492" s="388"/>
      <c r="AW492" s="388"/>
      <c r="AX492" s="388"/>
      <c r="AY492" s="388"/>
      <c r="AZ492" s="388"/>
      <c r="BA492" s="388"/>
      <c r="BB492" s="388"/>
    </row>
    <row r="493" spans="1:54">
      <c r="A493" s="292"/>
      <c r="B493" s="227"/>
      <c r="C493" s="227"/>
      <c r="D493" s="305"/>
      <c r="E493" s="311"/>
      <c r="F493" s="311"/>
      <c r="G493" s="288"/>
      <c r="H493" s="288"/>
      <c r="I493" s="288"/>
      <c r="J493" s="288"/>
      <c r="K493" s="288"/>
      <c r="L493" s="288"/>
      <c r="M493" s="288"/>
      <c r="N493" s="288"/>
      <c r="O493" s="288"/>
      <c r="P493" s="288"/>
      <c r="Q493" s="288"/>
      <c r="R493" s="288"/>
      <c r="S493" s="288"/>
      <c r="T493" s="288"/>
      <c r="U493" s="288"/>
      <c r="V493" s="288"/>
      <c r="W493" s="288"/>
      <c r="X493" s="288"/>
      <c r="Y493" s="288"/>
      <c r="Z493" s="288"/>
      <c r="AA493" s="288"/>
      <c r="AB493" s="288"/>
      <c r="AC493" s="288"/>
      <c r="AD493" s="288"/>
      <c r="AE493" s="288"/>
      <c r="AF493" s="288"/>
      <c r="AG493" s="288"/>
      <c r="AH493" s="288"/>
      <c r="AI493" s="288"/>
      <c r="AJ493" s="288"/>
      <c r="AK493" s="288"/>
      <c r="AL493" s="288"/>
      <c r="AM493" s="288"/>
      <c r="AN493" s="288"/>
      <c r="AO493" s="288"/>
      <c r="AP493" s="288"/>
      <c r="AQ493" s="288"/>
      <c r="AR493" s="288"/>
      <c r="AS493" s="227"/>
      <c r="AT493" s="227"/>
      <c r="AU493" s="227"/>
      <c r="AV493" s="227"/>
      <c r="AW493" s="227"/>
      <c r="AX493" s="227"/>
      <c r="AY493" s="227"/>
      <c r="AZ493" s="227"/>
      <c r="BA493" s="227"/>
      <c r="BB493" s="227"/>
    </row>
    <row r="494" spans="1:54" ht="18.75">
      <c r="A494" s="374" t="s">
        <v>331</v>
      </c>
      <c r="B494" s="374"/>
      <c r="C494" s="374"/>
      <c r="D494" s="374"/>
      <c r="E494" s="374"/>
      <c r="F494" s="374"/>
      <c r="G494" s="374"/>
      <c r="H494" s="374"/>
      <c r="I494" s="374"/>
      <c r="J494" s="374"/>
      <c r="K494" s="374"/>
      <c r="L494" s="374"/>
      <c r="M494" s="374"/>
      <c r="N494" s="374"/>
      <c r="O494" s="374"/>
      <c r="P494" s="374"/>
      <c r="Q494" s="374"/>
      <c r="R494" s="374"/>
      <c r="S494" s="374"/>
      <c r="T494" s="374"/>
      <c r="U494" s="374"/>
      <c r="V494" s="374"/>
      <c r="W494" s="374"/>
      <c r="X494" s="374"/>
      <c r="Y494" s="374"/>
      <c r="Z494" s="374"/>
      <c r="AA494" s="374"/>
      <c r="AB494" s="374"/>
      <c r="AC494" s="374"/>
      <c r="AD494" s="374"/>
      <c r="AE494" s="374"/>
      <c r="AF494" s="374"/>
      <c r="AG494" s="374"/>
      <c r="AH494" s="374"/>
      <c r="AI494" s="374"/>
      <c r="AJ494" s="374"/>
      <c r="AK494" s="374"/>
      <c r="AL494" s="374"/>
      <c r="AM494" s="374"/>
      <c r="AN494" s="374"/>
      <c r="AO494" s="374"/>
      <c r="AP494" s="374"/>
      <c r="AQ494" s="374"/>
      <c r="AR494" s="374"/>
      <c r="AS494" s="374"/>
      <c r="AT494" s="374"/>
      <c r="AU494" s="374"/>
      <c r="AV494" s="374"/>
      <c r="AW494" s="374"/>
      <c r="AX494" s="374"/>
      <c r="AY494" s="374"/>
      <c r="AZ494" s="228"/>
      <c r="BA494" s="228"/>
      <c r="BB494" s="224"/>
    </row>
    <row r="495" spans="1:54" ht="18.75">
      <c r="A495" s="291"/>
      <c r="B495" s="291"/>
      <c r="C495" s="291"/>
      <c r="D495" s="306"/>
      <c r="E495" s="312"/>
      <c r="F495" s="312"/>
      <c r="G495" s="269"/>
      <c r="H495" s="269"/>
      <c r="I495" s="269"/>
      <c r="J495" s="269"/>
      <c r="K495" s="269"/>
      <c r="L495" s="269"/>
      <c r="M495" s="269"/>
      <c r="N495" s="269"/>
      <c r="O495" s="269"/>
      <c r="P495" s="269"/>
      <c r="Q495" s="269"/>
      <c r="R495" s="269"/>
      <c r="S495" s="269"/>
      <c r="T495" s="269"/>
      <c r="U495" s="269"/>
      <c r="V495" s="269"/>
      <c r="W495" s="269"/>
      <c r="X495" s="269"/>
      <c r="Y495" s="269"/>
      <c r="Z495" s="269"/>
      <c r="AA495" s="269"/>
      <c r="AB495" s="269"/>
      <c r="AC495" s="269"/>
      <c r="AD495" s="269"/>
      <c r="AE495" s="269"/>
      <c r="AF495" s="269"/>
      <c r="AG495" s="269"/>
      <c r="AH495" s="269"/>
      <c r="AI495" s="269"/>
      <c r="AJ495" s="269"/>
      <c r="AK495" s="269"/>
      <c r="AL495" s="269"/>
      <c r="AM495" s="269"/>
      <c r="AN495" s="269"/>
      <c r="AO495" s="269"/>
      <c r="AP495" s="269"/>
      <c r="AQ495" s="269"/>
      <c r="AR495" s="269"/>
      <c r="AS495" s="235"/>
      <c r="AT495" s="235"/>
      <c r="AU495" s="235"/>
      <c r="AV495" s="235"/>
      <c r="AW495" s="235"/>
      <c r="AX495" s="235"/>
      <c r="AY495" s="235"/>
      <c r="AZ495" s="228"/>
      <c r="BA495" s="228"/>
      <c r="BB495" s="224"/>
    </row>
    <row r="496" spans="1:54" ht="18.75">
      <c r="A496" s="254" t="s">
        <v>512</v>
      </c>
      <c r="B496" s="254"/>
      <c r="C496" s="255"/>
      <c r="D496" s="307"/>
      <c r="E496" s="105"/>
      <c r="F496" s="105"/>
      <c r="G496" s="289"/>
      <c r="H496" s="289"/>
      <c r="I496" s="289"/>
      <c r="J496" s="289"/>
      <c r="K496" s="289"/>
      <c r="L496" s="289"/>
      <c r="M496" s="289"/>
      <c r="N496" s="289"/>
      <c r="O496" s="289"/>
      <c r="P496" s="289"/>
      <c r="Q496" s="289"/>
      <c r="R496" s="289"/>
      <c r="S496" s="289"/>
      <c r="T496" s="289"/>
      <c r="U496" s="289"/>
      <c r="V496" s="289"/>
      <c r="W496" s="289"/>
      <c r="X496" s="289"/>
      <c r="Y496" s="289"/>
      <c r="Z496" s="289"/>
      <c r="AA496" s="289"/>
      <c r="AB496" s="289"/>
      <c r="AC496" s="289"/>
      <c r="AD496" s="289"/>
      <c r="AE496" s="289"/>
      <c r="AF496" s="289"/>
      <c r="AG496" s="289"/>
      <c r="AH496" s="289"/>
      <c r="AI496" s="289"/>
      <c r="AJ496" s="289"/>
      <c r="AK496" s="289"/>
      <c r="AL496" s="289"/>
      <c r="AM496" s="289"/>
      <c r="AN496" s="289"/>
      <c r="AO496" s="289"/>
      <c r="AP496" s="289"/>
      <c r="AQ496" s="289"/>
      <c r="AR496" s="289"/>
      <c r="AS496" s="231"/>
      <c r="AT496" s="231"/>
      <c r="AU496" s="231"/>
      <c r="AV496" s="231"/>
      <c r="AW496" s="231"/>
      <c r="AX496" s="231"/>
      <c r="AY496" s="231"/>
      <c r="AZ496" s="226"/>
      <c r="BA496" s="226"/>
      <c r="BB496" s="226"/>
    </row>
    <row r="497" spans="1:54" ht="18.75">
      <c r="A497" s="232"/>
      <c r="B497" s="293"/>
      <c r="C497" s="293"/>
      <c r="E497" s="233"/>
      <c r="F497" s="233"/>
      <c r="G497" s="233"/>
      <c r="H497" s="266"/>
      <c r="I497" s="266"/>
      <c r="J497" s="266"/>
      <c r="K497" s="266"/>
      <c r="L497" s="266"/>
      <c r="M497" s="266"/>
      <c r="N497" s="266"/>
      <c r="O497" s="266"/>
      <c r="P497" s="266"/>
      <c r="Q497" s="266"/>
      <c r="R497" s="266"/>
      <c r="S497" s="266"/>
      <c r="T497" s="230"/>
      <c r="U497" s="230"/>
      <c r="V497" s="230"/>
      <c r="W497" s="230"/>
      <c r="X497" s="230"/>
      <c r="Y497" s="230"/>
      <c r="Z497" s="230"/>
      <c r="AA497" s="230"/>
      <c r="AB497" s="230"/>
      <c r="AC497" s="230"/>
      <c r="AD497" s="230"/>
      <c r="AE497" s="230"/>
      <c r="AF497" s="230"/>
      <c r="AG497" s="230"/>
      <c r="AH497" s="230"/>
      <c r="AI497" s="230"/>
      <c r="AJ497" s="230"/>
      <c r="AK497" s="230"/>
      <c r="AL497" s="230"/>
      <c r="AM497" s="230"/>
      <c r="AN497" s="230"/>
      <c r="AO497" s="266"/>
      <c r="AP497" s="266"/>
      <c r="AQ497" s="266"/>
      <c r="AR497" s="266"/>
      <c r="AS497" s="229"/>
      <c r="AT497" s="230"/>
      <c r="AU497" s="230"/>
      <c r="AV497" s="230"/>
      <c r="AW497" s="230"/>
      <c r="AX497" s="230"/>
      <c r="AY497" s="234"/>
      <c r="AZ497" s="225"/>
      <c r="BA497" s="225"/>
      <c r="BB497" s="224"/>
    </row>
    <row r="498" spans="1:54" ht="18.75">
      <c r="A498" s="232"/>
      <c r="B498" s="293"/>
      <c r="C498" s="293"/>
      <c r="E498" s="233"/>
      <c r="F498" s="233"/>
      <c r="G498" s="233"/>
      <c r="H498" s="266"/>
      <c r="I498" s="266"/>
      <c r="J498" s="266"/>
      <c r="K498" s="266"/>
      <c r="L498" s="266"/>
      <c r="M498" s="266"/>
      <c r="N498" s="266"/>
      <c r="O498" s="266"/>
      <c r="P498" s="266"/>
      <c r="Q498" s="266"/>
      <c r="R498" s="266"/>
      <c r="S498" s="266"/>
      <c r="T498" s="230"/>
      <c r="U498" s="230"/>
      <c r="V498" s="230"/>
      <c r="W498" s="230"/>
      <c r="X498" s="230"/>
      <c r="Y498" s="230"/>
      <c r="Z498" s="230"/>
      <c r="AA498" s="230"/>
      <c r="AB498" s="230"/>
      <c r="AC498" s="230"/>
      <c r="AD498" s="230"/>
      <c r="AE498" s="230"/>
      <c r="AF498" s="230"/>
      <c r="AG498" s="230"/>
      <c r="AH498" s="230"/>
      <c r="AI498" s="230"/>
      <c r="AJ498" s="230"/>
      <c r="AK498" s="230"/>
      <c r="AL498" s="230"/>
      <c r="AM498" s="230"/>
      <c r="AN498" s="230"/>
      <c r="AO498" s="266"/>
      <c r="AP498" s="266"/>
      <c r="AQ498" s="266"/>
      <c r="AR498" s="266"/>
      <c r="AS498" s="229"/>
      <c r="AT498" s="230"/>
      <c r="AU498" s="230"/>
      <c r="AV498" s="230"/>
      <c r="AW498" s="230"/>
      <c r="AX498" s="230"/>
      <c r="AY498" s="234"/>
      <c r="AZ498" s="225"/>
      <c r="BA498" s="225"/>
      <c r="BB498" s="224"/>
    </row>
    <row r="499" spans="1:54" ht="18.75">
      <c r="A499" s="389" t="s">
        <v>261</v>
      </c>
      <c r="B499" s="390"/>
      <c r="C499" s="293"/>
      <c r="E499" s="233"/>
      <c r="F499" s="233"/>
      <c r="G499" s="233"/>
      <c r="H499" s="266"/>
      <c r="I499" s="266"/>
      <c r="J499" s="266"/>
      <c r="K499" s="266"/>
      <c r="L499" s="266"/>
      <c r="M499" s="266"/>
      <c r="N499" s="266"/>
      <c r="O499" s="266"/>
      <c r="P499" s="266"/>
      <c r="Q499" s="266"/>
      <c r="R499" s="266"/>
      <c r="S499" s="266"/>
      <c r="T499" s="230"/>
      <c r="U499" s="230"/>
      <c r="V499" s="230"/>
      <c r="W499" s="230"/>
      <c r="X499" s="230"/>
      <c r="Y499" s="230"/>
      <c r="Z499" s="230"/>
      <c r="AA499" s="230"/>
      <c r="AB499" s="230"/>
      <c r="AC499" s="230"/>
      <c r="AD499" s="230"/>
      <c r="AE499" s="230"/>
      <c r="AF499" s="230"/>
      <c r="AG499" s="230"/>
      <c r="AH499" s="230"/>
      <c r="AI499" s="230"/>
      <c r="AJ499" s="230"/>
      <c r="AK499" s="230"/>
      <c r="AL499" s="230"/>
      <c r="AM499" s="230"/>
      <c r="AN499" s="230"/>
      <c r="AO499" s="266"/>
      <c r="AP499" s="266"/>
      <c r="AQ499" s="266"/>
      <c r="AR499" s="266"/>
      <c r="AS499" s="229"/>
      <c r="AT499" s="230"/>
      <c r="AU499" s="230"/>
      <c r="AV499" s="230"/>
      <c r="AW499" s="230"/>
      <c r="AX499" s="230"/>
      <c r="AY499" s="234"/>
      <c r="AZ499" s="225"/>
      <c r="BA499" s="225"/>
      <c r="BB499" s="224"/>
    </row>
    <row r="500" spans="1:54" ht="18.75">
      <c r="A500" s="232"/>
      <c r="B500" s="293"/>
      <c r="C500" s="293"/>
      <c r="E500" s="233"/>
      <c r="F500" s="233"/>
      <c r="G500" s="233"/>
      <c r="H500" s="266"/>
      <c r="I500" s="266"/>
      <c r="J500" s="266"/>
      <c r="K500" s="266"/>
      <c r="L500" s="266"/>
      <c r="M500" s="266"/>
      <c r="N500" s="266"/>
      <c r="O500" s="266"/>
      <c r="P500" s="266"/>
      <c r="Q500" s="266"/>
      <c r="R500" s="266"/>
      <c r="S500" s="266"/>
      <c r="T500" s="230"/>
      <c r="U500" s="230"/>
      <c r="V500" s="230"/>
      <c r="W500" s="230"/>
      <c r="X500" s="230"/>
      <c r="Y500" s="230"/>
      <c r="Z500" s="230"/>
      <c r="AA500" s="230"/>
      <c r="AB500" s="230"/>
      <c r="AC500" s="230"/>
      <c r="AD500" s="230"/>
      <c r="AE500" s="230"/>
      <c r="AF500" s="230"/>
      <c r="AG500" s="230"/>
      <c r="AH500" s="230"/>
      <c r="AI500" s="230"/>
      <c r="AJ500" s="230"/>
      <c r="AK500" s="230"/>
      <c r="AL500" s="230"/>
      <c r="AM500" s="230"/>
      <c r="AN500" s="230"/>
      <c r="AO500" s="266"/>
      <c r="AP500" s="266"/>
      <c r="AQ500" s="266"/>
      <c r="AR500" s="266"/>
      <c r="AS500" s="229"/>
      <c r="AT500" s="230"/>
      <c r="AU500" s="230"/>
      <c r="AV500" s="230"/>
      <c r="AW500" s="230"/>
      <c r="AX500" s="230"/>
      <c r="AY500" s="234"/>
      <c r="AZ500" s="225"/>
      <c r="BA500" s="225"/>
      <c r="BB500" s="224"/>
    </row>
    <row r="501" spans="1:54" ht="18.75">
      <c r="A501" s="374" t="s">
        <v>333</v>
      </c>
      <c r="B501" s="374"/>
      <c r="C501" s="374"/>
      <c r="D501" s="375"/>
      <c r="E501" s="375"/>
      <c r="F501" s="375"/>
      <c r="G501" s="375"/>
      <c r="H501" s="375"/>
      <c r="I501" s="375"/>
      <c r="J501" s="375"/>
      <c r="K501" s="375"/>
      <c r="L501" s="269"/>
      <c r="M501" s="269"/>
      <c r="N501" s="269"/>
      <c r="O501" s="269"/>
      <c r="P501" s="269"/>
      <c r="Q501" s="269"/>
      <c r="R501" s="269"/>
      <c r="S501" s="269"/>
      <c r="T501" s="269"/>
      <c r="U501" s="269"/>
      <c r="V501" s="269"/>
      <c r="W501" s="269"/>
      <c r="X501" s="269"/>
      <c r="Y501" s="269"/>
      <c r="Z501" s="269"/>
      <c r="AA501" s="269"/>
      <c r="AB501" s="269"/>
      <c r="AC501" s="269"/>
      <c r="AD501" s="269"/>
      <c r="AE501" s="269"/>
      <c r="AF501" s="269"/>
      <c r="AG501" s="269"/>
      <c r="AH501" s="269"/>
      <c r="AI501" s="269"/>
      <c r="AJ501" s="269"/>
      <c r="AK501" s="269"/>
      <c r="AL501" s="269"/>
      <c r="AM501" s="269"/>
      <c r="AN501" s="269"/>
      <c r="AO501" s="269"/>
      <c r="AP501" s="269"/>
      <c r="AQ501" s="269"/>
      <c r="AR501" s="269"/>
      <c r="AS501" s="235"/>
      <c r="AT501" s="235"/>
      <c r="AU501" s="235"/>
      <c r="AV501" s="235"/>
      <c r="AW501" s="235"/>
      <c r="AX501" s="235"/>
      <c r="AY501" s="235"/>
      <c r="AZ501" s="228"/>
      <c r="BA501" s="228"/>
      <c r="BB501" s="224"/>
    </row>
    <row r="502" spans="1:54">
      <c r="AS502" s="221"/>
      <c r="AT502" s="221"/>
      <c r="AU502" s="221"/>
      <c r="AV502" s="221"/>
      <c r="AW502" s="221"/>
      <c r="AX502" s="221"/>
      <c r="AY502" s="221"/>
      <c r="AZ502" s="221"/>
      <c r="BA502" s="221"/>
      <c r="BB502" s="221"/>
    </row>
  </sheetData>
  <mergeCells count="397">
    <mergeCell ref="A413:A417"/>
    <mergeCell ref="B413:B417"/>
    <mergeCell ref="C413:C417"/>
    <mergeCell ref="AR413:AR417"/>
    <mergeCell ref="A418:A422"/>
    <mergeCell ref="B418:B422"/>
    <mergeCell ref="C418:C422"/>
    <mergeCell ref="AR418:AR422"/>
    <mergeCell ref="A398:A402"/>
    <mergeCell ref="B398:B402"/>
    <mergeCell ref="C398:C402"/>
    <mergeCell ref="AR398:AR402"/>
    <mergeCell ref="A403:A407"/>
    <mergeCell ref="B403:B407"/>
    <mergeCell ref="C403:C407"/>
    <mergeCell ref="AR403:AR407"/>
    <mergeCell ref="A408:A412"/>
    <mergeCell ref="B408:B412"/>
    <mergeCell ref="C408:C412"/>
    <mergeCell ref="AR408:AR412"/>
    <mergeCell ref="A383:A387"/>
    <mergeCell ref="B383:B387"/>
    <mergeCell ref="C383:C387"/>
    <mergeCell ref="AR383:AR387"/>
    <mergeCell ref="A388:A392"/>
    <mergeCell ref="B388:B392"/>
    <mergeCell ref="C388:C392"/>
    <mergeCell ref="AR388:AR392"/>
    <mergeCell ref="A393:A397"/>
    <mergeCell ref="B393:B397"/>
    <mergeCell ref="C393:C397"/>
    <mergeCell ref="AR393:AR397"/>
    <mergeCell ref="B368:B372"/>
    <mergeCell ref="C368:C372"/>
    <mergeCell ref="AR368:AR372"/>
    <mergeCell ref="A373:A377"/>
    <mergeCell ref="B373:B377"/>
    <mergeCell ref="C373:C377"/>
    <mergeCell ref="AR373:AR377"/>
    <mergeCell ref="A378:A382"/>
    <mergeCell ref="B378:B382"/>
    <mergeCell ref="C378:C382"/>
    <mergeCell ref="AR378:AR382"/>
    <mergeCell ref="A368:A372"/>
    <mergeCell ref="A287:A291"/>
    <mergeCell ref="B287:B291"/>
    <mergeCell ref="C287:C291"/>
    <mergeCell ref="AR287:AR291"/>
    <mergeCell ref="C338:C342"/>
    <mergeCell ref="AR338:AR342"/>
    <mergeCell ref="A363:A367"/>
    <mergeCell ref="B363:B367"/>
    <mergeCell ref="C363:C367"/>
    <mergeCell ref="AR363:AR367"/>
    <mergeCell ref="A322:C326"/>
    <mergeCell ref="A312:A316"/>
    <mergeCell ref="B312:B316"/>
    <mergeCell ref="C312:C316"/>
    <mergeCell ref="AR312:AR316"/>
    <mergeCell ref="A338:A342"/>
    <mergeCell ref="B338:B342"/>
    <mergeCell ref="AR302:AR306"/>
    <mergeCell ref="C302:C306"/>
    <mergeCell ref="B302:B306"/>
    <mergeCell ref="A302:A306"/>
    <mergeCell ref="A292:A296"/>
    <mergeCell ref="B292:B296"/>
    <mergeCell ref="C292:C296"/>
    <mergeCell ref="A252:A256"/>
    <mergeCell ref="B252:B256"/>
    <mergeCell ref="C252:C256"/>
    <mergeCell ref="AR252:AR256"/>
    <mergeCell ref="A307:A311"/>
    <mergeCell ref="B307:B311"/>
    <mergeCell ref="C307:C311"/>
    <mergeCell ref="AR307:AR311"/>
    <mergeCell ref="A272:A276"/>
    <mergeCell ref="B272:B276"/>
    <mergeCell ref="C272:C276"/>
    <mergeCell ref="AR272:AR276"/>
    <mergeCell ref="A277:A281"/>
    <mergeCell ref="B277:B281"/>
    <mergeCell ref="C277:C281"/>
    <mergeCell ref="AR277:AR281"/>
    <mergeCell ref="A257:A261"/>
    <mergeCell ref="B257:B261"/>
    <mergeCell ref="C257:C261"/>
    <mergeCell ref="AR257:AR261"/>
    <mergeCell ref="A282:A286"/>
    <mergeCell ref="B282:B286"/>
    <mergeCell ref="C282:C286"/>
    <mergeCell ref="AR282:AR286"/>
    <mergeCell ref="A206:A210"/>
    <mergeCell ref="B206:B210"/>
    <mergeCell ref="C206:C210"/>
    <mergeCell ref="AR206:AR210"/>
    <mergeCell ref="A226:A230"/>
    <mergeCell ref="B226:B230"/>
    <mergeCell ref="C226:C230"/>
    <mergeCell ref="AR226:AR230"/>
    <mergeCell ref="A247:A251"/>
    <mergeCell ref="B247:B251"/>
    <mergeCell ref="C247:C251"/>
    <mergeCell ref="AR247:AR251"/>
    <mergeCell ref="A221:A225"/>
    <mergeCell ref="B221:B225"/>
    <mergeCell ref="C221:C225"/>
    <mergeCell ref="AR221:AR225"/>
    <mergeCell ref="A216:A220"/>
    <mergeCell ref="B216:B220"/>
    <mergeCell ref="C216:C220"/>
    <mergeCell ref="AR216:AR220"/>
    <mergeCell ref="A211:A215"/>
    <mergeCell ref="B211:B215"/>
    <mergeCell ref="C211:C215"/>
    <mergeCell ref="AR211:AR215"/>
    <mergeCell ref="A201:A205"/>
    <mergeCell ref="B201:B205"/>
    <mergeCell ref="C201:C205"/>
    <mergeCell ref="AR201:AR205"/>
    <mergeCell ref="A181:A185"/>
    <mergeCell ref="B181:B185"/>
    <mergeCell ref="C181:C185"/>
    <mergeCell ref="AR181:AR185"/>
    <mergeCell ref="A186:A190"/>
    <mergeCell ref="B186:B190"/>
    <mergeCell ref="C186:C190"/>
    <mergeCell ref="AR186:AR190"/>
    <mergeCell ref="A196:A200"/>
    <mergeCell ref="B196:B200"/>
    <mergeCell ref="C196:C200"/>
    <mergeCell ref="AR196:AR200"/>
    <mergeCell ref="A145:A149"/>
    <mergeCell ref="B145:B149"/>
    <mergeCell ref="C145:C149"/>
    <mergeCell ref="AR145:AR149"/>
    <mergeCell ref="A165:A169"/>
    <mergeCell ref="B165:B169"/>
    <mergeCell ref="C165:C169"/>
    <mergeCell ref="AR165:AR169"/>
    <mergeCell ref="A160:A164"/>
    <mergeCell ref="B160:B164"/>
    <mergeCell ref="C160:C164"/>
    <mergeCell ref="AR160:AR164"/>
    <mergeCell ref="A155:A159"/>
    <mergeCell ref="B155:B159"/>
    <mergeCell ref="C155:C159"/>
    <mergeCell ref="AR155:AR159"/>
    <mergeCell ref="B78:B82"/>
    <mergeCell ref="C78:C82"/>
    <mergeCell ref="AR78:AR82"/>
    <mergeCell ref="A83:A87"/>
    <mergeCell ref="B83:B87"/>
    <mergeCell ref="C83:C87"/>
    <mergeCell ref="AR83:AR87"/>
    <mergeCell ref="A88:A92"/>
    <mergeCell ref="A140:A144"/>
    <mergeCell ref="B140:B144"/>
    <mergeCell ref="C140:C144"/>
    <mergeCell ref="AR140:AR144"/>
    <mergeCell ref="A124:C128"/>
    <mergeCell ref="B113:B117"/>
    <mergeCell ref="C113:C117"/>
    <mergeCell ref="AR113:AR117"/>
    <mergeCell ref="A118:A122"/>
    <mergeCell ref="B118:B122"/>
    <mergeCell ref="C118:C122"/>
    <mergeCell ref="AR118:AR122"/>
    <mergeCell ref="B58:B62"/>
    <mergeCell ref="C58:C62"/>
    <mergeCell ref="AR58:AR62"/>
    <mergeCell ref="A68:A72"/>
    <mergeCell ref="B68:B72"/>
    <mergeCell ref="C68:C72"/>
    <mergeCell ref="AR68:AR72"/>
    <mergeCell ref="A73:A77"/>
    <mergeCell ref="B73:B77"/>
    <mergeCell ref="C73:C77"/>
    <mergeCell ref="AR73:AR77"/>
    <mergeCell ref="A479:A480"/>
    <mergeCell ref="A478:AR478"/>
    <mergeCell ref="AR479:AR480"/>
    <mergeCell ref="AR481:AR482"/>
    <mergeCell ref="AR483:AR484"/>
    <mergeCell ref="C479:C480"/>
    <mergeCell ref="B481:B482"/>
    <mergeCell ref="A481:A482"/>
    <mergeCell ref="C481:C482"/>
    <mergeCell ref="A17:C21"/>
    <mergeCell ref="A22:C26"/>
    <mergeCell ref="A12:C16"/>
    <mergeCell ref="Z9:AB9"/>
    <mergeCell ref="AC9:AE9"/>
    <mergeCell ref="AR322:AR326"/>
    <mergeCell ref="B317:B321"/>
    <mergeCell ref="A317:A321"/>
    <mergeCell ref="C317:C321"/>
    <mergeCell ref="B191:B195"/>
    <mergeCell ref="A191:A195"/>
    <mergeCell ref="C191:C195"/>
    <mergeCell ref="A236:C240"/>
    <mergeCell ref="AR135:AR139"/>
    <mergeCell ref="A180:AR180"/>
    <mergeCell ref="AR191:AR195"/>
    <mergeCell ref="AR231:AR235"/>
    <mergeCell ref="AR236:AR240"/>
    <mergeCell ref="A241:AR241"/>
    <mergeCell ref="AR242:AR246"/>
    <mergeCell ref="AR317:AR321"/>
    <mergeCell ref="B242:B246"/>
    <mergeCell ref="A53:A57"/>
    <mergeCell ref="B53:B57"/>
    <mergeCell ref="G9:G10"/>
    <mergeCell ref="H9:J9"/>
    <mergeCell ref="T9:V9"/>
    <mergeCell ref="K9:M9"/>
    <mergeCell ref="N9:P9"/>
    <mergeCell ref="AP1:AR1"/>
    <mergeCell ref="C130:C134"/>
    <mergeCell ref="AR130:AR134"/>
    <mergeCell ref="A37:C41"/>
    <mergeCell ref="A63:A67"/>
    <mergeCell ref="B63:B67"/>
    <mergeCell ref="C63:C67"/>
    <mergeCell ref="AR63:AR67"/>
    <mergeCell ref="AR124:AR128"/>
    <mergeCell ref="A129:AR129"/>
    <mergeCell ref="A130:A134"/>
    <mergeCell ref="B130:B134"/>
    <mergeCell ref="AR12:AR16"/>
    <mergeCell ref="A27:C31"/>
    <mergeCell ref="A3:AR3"/>
    <mergeCell ref="A4:AR4"/>
    <mergeCell ref="A5:AR5"/>
    <mergeCell ref="A7:AI7"/>
    <mergeCell ref="A6:AI6"/>
    <mergeCell ref="Q9:S9"/>
    <mergeCell ref="A42:AR42"/>
    <mergeCell ref="AI9:AK9"/>
    <mergeCell ref="C43:C47"/>
    <mergeCell ref="B43:B47"/>
    <mergeCell ref="AR17:AR21"/>
    <mergeCell ref="AR22:AR26"/>
    <mergeCell ref="AR27:AR31"/>
    <mergeCell ref="AR32:AR36"/>
    <mergeCell ref="AR37:AR41"/>
    <mergeCell ref="AR43:AR47"/>
    <mergeCell ref="AR8:AR10"/>
    <mergeCell ref="AF9:AH9"/>
    <mergeCell ref="AL9:AN9"/>
    <mergeCell ref="W9:Y9"/>
    <mergeCell ref="A8:A10"/>
    <mergeCell ref="B8:B10"/>
    <mergeCell ref="C8:C10"/>
    <mergeCell ref="D8:D10"/>
    <mergeCell ref="E8:G8"/>
    <mergeCell ref="H8:AQ8"/>
    <mergeCell ref="AO9:AQ9"/>
    <mergeCell ref="E9:E10"/>
    <mergeCell ref="F9:F10"/>
    <mergeCell ref="A32:C36"/>
    <mergeCell ref="C53:C57"/>
    <mergeCell ref="AR53:AR57"/>
    <mergeCell ref="A108:A112"/>
    <mergeCell ref="B108:B112"/>
    <mergeCell ref="C108:C112"/>
    <mergeCell ref="AR108:AR112"/>
    <mergeCell ref="A98:A102"/>
    <mergeCell ref="B98:B102"/>
    <mergeCell ref="C98:C102"/>
    <mergeCell ref="AR98:AR102"/>
    <mergeCell ref="A103:A107"/>
    <mergeCell ref="B103:B107"/>
    <mergeCell ref="C103:C107"/>
    <mergeCell ref="AR103:AR107"/>
    <mergeCell ref="A78:A82"/>
    <mergeCell ref="B88:B92"/>
    <mergeCell ref="C88:C92"/>
    <mergeCell ref="AR88:AR92"/>
    <mergeCell ref="A93:A97"/>
    <mergeCell ref="B93:B97"/>
    <mergeCell ref="C93:C97"/>
    <mergeCell ref="AR93:AR97"/>
    <mergeCell ref="A58:A62"/>
    <mergeCell ref="A43:A47"/>
    <mergeCell ref="AR175:AR179"/>
    <mergeCell ref="A150:A154"/>
    <mergeCell ref="B150:B154"/>
    <mergeCell ref="C150:C154"/>
    <mergeCell ref="A170:A174"/>
    <mergeCell ref="C242:C246"/>
    <mergeCell ref="B231:B235"/>
    <mergeCell ref="A231:A235"/>
    <mergeCell ref="C231:C235"/>
    <mergeCell ref="A135:A139"/>
    <mergeCell ref="B135:B139"/>
    <mergeCell ref="C135:C139"/>
    <mergeCell ref="A175:C179"/>
    <mergeCell ref="B170:B174"/>
    <mergeCell ref="C170:C174"/>
    <mergeCell ref="AR170:AR174"/>
    <mergeCell ref="AR150:AR154"/>
    <mergeCell ref="A242:A246"/>
    <mergeCell ref="A48:A52"/>
    <mergeCell ref="B48:B52"/>
    <mergeCell ref="C48:C52"/>
    <mergeCell ref="AR48:AR52"/>
    <mergeCell ref="A113:A117"/>
    <mergeCell ref="A267:A271"/>
    <mergeCell ref="B267:B271"/>
    <mergeCell ref="C267:C271"/>
    <mergeCell ref="AR267:AR271"/>
    <mergeCell ref="A262:A266"/>
    <mergeCell ref="B262:B266"/>
    <mergeCell ref="C262:C266"/>
    <mergeCell ref="AR262:AR266"/>
    <mergeCell ref="A501:K501"/>
    <mergeCell ref="A494:AY494"/>
    <mergeCell ref="A486:BB486"/>
    <mergeCell ref="A487:C491"/>
    <mergeCell ref="BB487:BB491"/>
    <mergeCell ref="A492:BB492"/>
    <mergeCell ref="A499:B499"/>
    <mergeCell ref="A473:C477"/>
    <mergeCell ref="A483:C484"/>
    <mergeCell ref="A328:A332"/>
    <mergeCell ref="C328:C332"/>
    <mergeCell ref="AR328:AR332"/>
    <mergeCell ref="AR473:AR477"/>
    <mergeCell ref="B328:B332"/>
    <mergeCell ref="A327:AR327"/>
    <mergeCell ref="B479:B480"/>
    <mergeCell ref="AR292:AR296"/>
    <mergeCell ref="A297:A301"/>
    <mergeCell ref="B297:B301"/>
    <mergeCell ref="C297:C301"/>
    <mergeCell ref="AR297:AR301"/>
    <mergeCell ref="A343:A347"/>
    <mergeCell ref="B343:B347"/>
    <mergeCell ref="C343:C347"/>
    <mergeCell ref="AR343:AR347"/>
    <mergeCell ref="A333:A337"/>
    <mergeCell ref="B333:B337"/>
    <mergeCell ref="C333:C337"/>
    <mergeCell ref="AR333:AR337"/>
    <mergeCell ref="A348:A352"/>
    <mergeCell ref="B348:B352"/>
    <mergeCell ref="C348:C352"/>
    <mergeCell ref="AR348:AR352"/>
    <mergeCell ref="A353:A357"/>
    <mergeCell ref="B353:B357"/>
    <mergeCell ref="C353:C357"/>
    <mergeCell ref="AR353:AR357"/>
    <mergeCell ref="A358:A362"/>
    <mergeCell ref="B358:B362"/>
    <mergeCell ref="C358:C362"/>
    <mergeCell ref="AR358:AR362"/>
    <mergeCell ref="A423:A427"/>
    <mergeCell ref="B423:B427"/>
    <mergeCell ref="C423:C427"/>
    <mergeCell ref="AR423:AR427"/>
    <mergeCell ref="A428:A432"/>
    <mergeCell ref="B428:B432"/>
    <mergeCell ref="C428:C432"/>
    <mergeCell ref="AR428:AR432"/>
    <mergeCell ref="A433:A437"/>
    <mergeCell ref="B433:B437"/>
    <mergeCell ref="C433:C437"/>
    <mergeCell ref="AR433:AR437"/>
    <mergeCell ref="A438:A442"/>
    <mergeCell ref="B438:B442"/>
    <mergeCell ref="C438:C442"/>
    <mergeCell ref="AR438:AR442"/>
    <mergeCell ref="A443:A447"/>
    <mergeCell ref="B443:B447"/>
    <mergeCell ref="C443:C447"/>
    <mergeCell ref="AR443:AR447"/>
    <mergeCell ref="A448:A452"/>
    <mergeCell ref="B448:B452"/>
    <mergeCell ref="C448:C452"/>
    <mergeCell ref="AR448:AR452"/>
    <mergeCell ref="A453:A457"/>
    <mergeCell ref="B453:B457"/>
    <mergeCell ref="C453:C457"/>
    <mergeCell ref="AR453:AR457"/>
    <mergeCell ref="A458:A462"/>
    <mergeCell ref="B458:B462"/>
    <mergeCell ref="C458:C462"/>
    <mergeCell ref="AR458:AR462"/>
    <mergeCell ref="A468:A472"/>
    <mergeCell ref="B468:B472"/>
    <mergeCell ref="C468:C472"/>
    <mergeCell ref="AR468:AR472"/>
    <mergeCell ref="A463:A467"/>
    <mergeCell ref="B463:B467"/>
    <mergeCell ref="C463:C467"/>
    <mergeCell ref="AR463:AR467"/>
  </mergeCells>
  <pageMargins left="0" right="0" top="0" bottom="0" header="0" footer="0"/>
  <pageSetup paperSize="8" scale="5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7"/>
  <sheetViews>
    <sheetView zoomScale="71" zoomScaleNormal="71" workbookViewId="0">
      <selection activeCell="N10" sqref="N10"/>
    </sheetView>
  </sheetViews>
  <sheetFormatPr defaultColWidth="9.140625" defaultRowHeight="15.75"/>
  <cols>
    <col min="1" max="1" width="4" style="155" customWidth="1"/>
    <col min="2" max="2" width="32.5703125" style="106" customWidth="1"/>
    <col min="3" max="3" width="18.28515625" style="106" customWidth="1"/>
    <col min="4" max="5" width="7.28515625" style="106" customWidth="1"/>
    <col min="6" max="6" width="5.28515625" style="106" customWidth="1"/>
    <col min="7" max="8" width="7.7109375" style="106" customWidth="1"/>
    <col min="9" max="9" width="5.5703125" style="106" customWidth="1"/>
    <col min="10" max="10" width="7.28515625" style="106" customWidth="1"/>
    <col min="11" max="11" width="6.5703125" style="106" customWidth="1"/>
    <col min="12" max="13" width="6.28515625" style="106" customWidth="1"/>
    <col min="14" max="14" width="6.42578125" style="106" customWidth="1"/>
    <col min="15" max="15" width="6.28515625" style="106" customWidth="1"/>
    <col min="16" max="17" width="6.5703125" style="106" customWidth="1"/>
    <col min="18" max="18" width="5.7109375" style="106" customWidth="1"/>
    <col min="19" max="19" width="17.85546875" style="106" customWidth="1"/>
    <col min="20" max="16384" width="9.140625" style="106"/>
  </cols>
  <sheetData>
    <row r="1" spans="1:46">
      <c r="M1" s="471"/>
      <c r="N1" s="471"/>
      <c r="O1" s="471"/>
      <c r="P1" s="471"/>
      <c r="Q1" s="471"/>
      <c r="R1" s="471"/>
      <c r="S1" s="106" t="s">
        <v>311</v>
      </c>
    </row>
    <row r="2" spans="1:46" ht="15.95" customHeight="1">
      <c r="A2" s="472" t="s">
        <v>338</v>
      </c>
      <c r="B2" s="472"/>
      <c r="C2" s="472"/>
      <c r="D2" s="472"/>
      <c r="E2" s="472"/>
      <c r="F2" s="472"/>
      <c r="G2" s="472"/>
      <c r="H2" s="472"/>
      <c r="I2" s="472"/>
      <c r="J2" s="472"/>
      <c r="K2" s="472"/>
      <c r="L2" s="472"/>
      <c r="M2" s="472"/>
      <c r="N2" s="472"/>
      <c r="O2" s="472"/>
      <c r="P2" s="472"/>
      <c r="Q2" s="472"/>
      <c r="R2" s="472"/>
    </row>
    <row r="3" spans="1:46" ht="15.95" customHeight="1">
      <c r="A3" s="154"/>
      <c r="B3" s="154"/>
      <c r="C3" s="154"/>
      <c r="D3" s="154"/>
      <c r="E3" s="154"/>
      <c r="F3" s="154"/>
      <c r="G3" s="154"/>
      <c r="H3" s="154"/>
      <c r="I3" s="154"/>
      <c r="J3" s="154"/>
      <c r="K3" s="154"/>
      <c r="L3" s="154"/>
      <c r="M3" s="154"/>
      <c r="N3" s="154"/>
      <c r="O3" s="154"/>
      <c r="P3" s="154"/>
      <c r="Q3" s="154"/>
      <c r="R3" s="154"/>
    </row>
    <row r="5" spans="1:46" ht="12.75" customHeight="1">
      <c r="A5" s="475" t="s">
        <v>0</v>
      </c>
      <c r="B5" s="468" t="s">
        <v>273</v>
      </c>
      <c r="C5" s="468" t="s">
        <v>262</v>
      </c>
      <c r="D5" s="468" t="s">
        <v>358</v>
      </c>
      <c r="E5" s="468"/>
      <c r="F5" s="468"/>
      <c r="G5" s="468"/>
      <c r="H5" s="468"/>
      <c r="I5" s="468"/>
      <c r="J5" s="468"/>
      <c r="K5" s="468"/>
      <c r="L5" s="468"/>
      <c r="M5" s="468"/>
      <c r="N5" s="468"/>
      <c r="O5" s="468"/>
      <c r="P5" s="468"/>
      <c r="Q5" s="468"/>
      <c r="R5" s="468"/>
      <c r="S5" s="468" t="s">
        <v>272</v>
      </c>
    </row>
    <row r="6" spans="1:46" ht="87.6" customHeight="1">
      <c r="A6" s="475"/>
      <c r="B6" s="468"/>
      <c r="C6" s="468"/>
      <c r="D6" s="468"/>
      <c r="E6" s="468"/>
      <c r="F6" s="468"/>
      <c r="G6" s="470" t="s">
        <v>301</v>
      </c>
      <c r="H6" s="417"/>
      <c r="I6" s="417"/>
      <c r="J6" s="470" t="s">
        <v>302</v>
      </c>
      <c r="K6" s="417"/>
      <c r="L6" s="417"/>
      <c r="M6" s="470" t="s">
        <v>303</v>
      </c>
      <c r="N6" s="417"/>
      <c r="O6" s="417"/>
      <c r="P6" s="470" t="s">
        <v>304</v>
      </c>
      <c r="Q6" s="417"/>
      <c r="R6" s="417"/>
      <c r="S6" s="469"/>
    </row>
    <row r="7" spans="1:46" ht="20.100000000000001" customHeight="1">
      <c r="A7" s="175"/>
      <c r="B7" s="175"/>
      <c r="C7" s="175"/>
      <c r="D7" s="175" t="s">
        <v>20</v>
      </c>
      <c r="E7" s="175" t="s">
        <v>21</v>
      </c>
      <c r="F7" s="175" t="s">
        <v>19</v>
      </c>
      <c r="G7" s="175" t="s">
        <v>20</v>
      </c>
      <c r="H7" s="175" t="s">
        <v>21</v>
      </c>
      <c r="I7" s="175" t="s">
        <v>19</v>
      </c>
      <c r="J7" s="175" t="s">
        <v>20</v>
      </c>
      <c r="K7" s="175" t="s">
        <v>21</v>
      </c>
      <c r="L7" s="175" t="s">
        <v>19</v>
      </c>
      <c r="M7" s="175" t="s">
        <v>20</v>
      </c>
      <c r="N7" s="175" t="s">
        <v>21</v>
      </c>
      <c r="O7" s="175" t="s">
        <v>19</v>
      </c>
      <c r="P7" s="175" t="s">
        <v>20</v>
      </c>
      <c r="Q7" s="175" t="s">
        <v>21</v>
      </c>
      <c r="R7" s="175" t="s">
        <v>19</v>
      </c>
      <c r="S7" s="469"/>
    </row>
    <row r="8" spans="1:46" ht="63">
      <c r="A8" s="156">
        <v>1</v>
      </c>
      <c r="B8" s="157" t="s">
        <v>339</v>
      </c>
      <c r="C8" s="158" t="s">
        <v>341</v>
      </c>
      <c r="D8" s="159">
        <v>2</v>
      </c>
      <c r="E8" s="160"/>
      <c r="F8" s="161"/>
      <c r="G8" s="159"/>
      <c r="H8" s="159"/>
      <c r="I8" s="159"/>
      <c r="J8" s="159"/>
      <c r="K8" s="159"/>
      <c r="L8" s="159"/>
      <c r="M8" s="159">
        <v>1</v>
      </c>
      <c r="N8" s="159">
        <v>1</v>
      </c>
      <c r="O8" s="159">
        <v>100</v>
      </c>
      <c r="P8" s="159">
        <v>1</v>
      </c>
      <c r="Q8" s="159"/>
      <c r="R8" s="159"/>
      <c r="S8" s="208"/>
    </row>
    <row r="9" spans="1:46" ht="110.25">
      <c r="A9" s="163">
        <v>2</v>
      </c>
      <c r="B9" s="164" t="s">
        <v>340</v>
      </c>
      <c r="C9" s="165">
        <v>96.4</v>
      </c>
      <c r="D9" s="166">
        <v>100</v>
      </c>
      <c r="E9" s="167"/>
      <c r="F9" s="168"/>
      <c r="G9" s="166"/>
      <c r="H9" s="166"/>
      <c r="I9" s="166"/>
      <c r="J9" s="166"/>
      <c r="K9" s="166"/>
      <c r="L9" s="166"/>
      <c r="M9" s="166"/>
      <c r="N9" s="166"/>
      <c r="O9" s="166"/>
      <c r="P9" s="166">
        <v>100</v>
      </c>
      <c r="Q9" s="166"/>
      <c r="R9" s="166"/>
      <c r="S9" s="162"/>
    </row>
    <row r="10" spans="1:46" s="108" customFormat="1">
      <c r="A10" s="169"/>
      <c r="B10" s="107"/>
      <c r="C10" s="107"/>
      <c r="D10" s="107"/>
      <c r="E10" s="107"/>
      <c r="F10" s="107"/>
      <c r="G10" s="107"/>
      <c r="H10" s="107"/>
      <c r="I10" s="107"/>
      <c r="J10" s="107"/>
      <c r="K10" s="107"/>
      <c r="L10" s="107"/>
      <c r="M10" s="107"/>
      <c r="N10" s="107"/>
      <c r="O10" s="107"/>
      <c r="P10" s="107"/>
      <c r="Q10" s="107"/>
      <c r="R10" s="107"/>
      <c r="S10" s="107"/>
      <c r="T10" s="107"/>
    </row>
    <row r="11" spans="1:46" s="108" customFormat="1">
      <c r="A11" s="169"/>
      <c r="B11" s="107"/>
      <c r="C11" s="107"/>
      <c r="D11" s="107"/>
      <c r="E11" s="107"/>
      <c r="F11" s="107"/>
      <c r="G11" s="107"/>
      <c r="H11" s="107"/>
      <c r="I11" s="107"/>
      <c r="J11" s="107"/>
      <c r="K11" s="107"/>
      <c r="L11" s="107"/>
      <c r="M11" s="107"/>
      <c r="N11" s="107"/>
      <c r="O11" s="107"/>
      <c r="P11" s="107"/>
      <c r="Q11" s="107"/>
      <c r="R11" s="107"/>
      <c r="S11" s="107"/>
      <c r="T11" s="107"/>
    </row>
    <row r="12" spans="1:46" s="108" customFormat="1" ht="33" customHeight="1">
      <c r="A12" s="476" t="s">
        <v>342</v>
      </c>
      <c r="B12" s="477"/>
      <c r="C12" s="477"/>
      <c r="D12" s="473" t="s">
        <v>343</v>
      </c>
      <c r="E12" s="473"/>
      <c r="F12" s="474"/>
      <c r="G12" s="478" t="s">
        <v>344</v>
      </c>
      <c r="H12" s="478"/>
      <c r="I12" s="478"/>
      <c r="J12" s="107"/>
      <c r="K12" s="107"/>
      <c r="L12" s="107"/>
      <c r="M12" s="107"/>
      <c r="N12" s="107"/>
      <c r="O12" s="107"/>
      <c r="P12" s="107"/>
      <c r="Q12" s="107"/>
      <c r="R12" s="107"/>
      <c r="S12" s="107"/>
      <c r="T12" s="107"/>
    </row>
    <row r="13" spans="1:46" s="108" customFormat="1">
      <c r="A13" s="109"/>
      <c r="C13" s="107"/>
      <c r="D13" s="107"/>
      <c r="E13" s="107"/>
      <c r="F13" s="107"/>
      <c r="G13" s="107"/>
      <c r="H13" s="107"/>
      <c r="I13" s="107"/>
      <c r="J13" s="107"/>
      <c r="K13" s="107"/>
      <c r="L13" s="107"/>
      <c r="M13" s="107"/>
      <c r="N13" s="107"/>
      <c r="O13" s="107"/>
      <c r="P13" s="107"/>
      <c r="Q13" s="107"/>
      <c r="R13" s="107"/>
      <c r="S13" s="107"/>
      <c r="T13" s="107"/>
    </row>
    <row r="14" spans="1:46" s="108" customFormat="1">
      <c r="A14" s="109"/>
      <c r="C14" s="107"/>
      <c r="D14" s="107"/>
      <c r="E14" s="107"/>
      <c r="F14" s="107"/>
      <c r="G14" s="107"/>
      <c r="H14" s="107"/>
      <c r="I14" s="107"/>
      <c r="J14" s="107"/>
      <c r="K14" s="107"/>
      <c r="L14" s="107"/>
      <c r="M14" s="107"/>
      <c r="N14" s="107"/>
      <c r="O14" s="107"/>
      <c r="P14" s="107"/>
      <c r="Q14" s="107"/>
      <c r="R14" s="107"/>
      <c r="S14" s="107"/>
      <c r="T14" s="107"/>
    </row>
    <row r="15" spans="1:46" s="100" customFormat="1" ht="14.25" customHeight="1">
      <c r="A15" s="467" t="s">
        <v>332</v>
      </c>
      <c r="B15" s="467"/>
      <c r="C15" s="467"/>
      <c r="D15" s="467"/>
      <c r="E15" s="467"/>
      <c r="F15" s="467"/>
      <c r="G15" s="467"/>
      <c r="H15" s="467"/>
      <c r="I15" s="467"/>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row>
    <row r="16" spans="1:46" s="100" customFormat="1">
      <c r="A16" s="110"/>
      <c r="B16" s="111"/>
      <c r="C16" s="111"/>
      <c r="D16" s="112"/>
      <c r="E16" s="112"/>
      <c r="F16" s="112"/>
      <c r="G16" s="113"/>
      <c r="H16" s="113"/>
      <c r="I16" s="113"/>
      <c r="J16" s="111"/>
      <c r="K16" s="111"/>
      <c r="L16" s="111"/>
      <c r="M16" s="111"/>
      <c r="N16" s="111"/>
      <c r="O16" s="111"/>
      <c r="P16" s="111"/>
      <c r="Q16" s="111"/>
      <c r="R16" s="111"/>
      <c r="S16" s="111"/>
      <c r="T16" s="111"/>
      <c r="U16" s="111"/>
      <c r="V16" s="114"/>
      <c r="W16" s="114"/>
      <c r="X16" s="114"/>
      <c r="Y16" s="114"/>
      <c r="Z16" s="114"/>
      <c r="AA16" s="114"/>
      <c r="AB16" s="114"/>
      <c r="AC16" s="114"/>
      <c r="AD16" s="114"/>
      <c r="AE16" s="114"/>
      <c r="AF16" s="114"/>
      <c r="AG16" s="114"/>
      <c r="AH16" s="114"/>
      <c r="AI16" s="114"/>
      <c r="AJ16" s="114"/>
      <c r="AK16" s="111"/>
      <c r="AL16" s="111"/>
      <c r="AM16" s="111"/>
      <c r="AN16" s="114"/>
      <c r="AO16" s="114"/>
      <c r="AP16" s="114"/>
    </row>
    <row r="17" spans="1:1">
      <c r="A17" s="153"/>
    </row>
  </sheetData>
  <mergeCells count="16">
    <mergeCell ref="A15:I15"/>
    <mergeCell ref="S5:S7"/>
    <mergeCell ref="P6:R6"/>
    <mergeCell ref="M1:R1"/>
    <mergeCell ref="A2:R2"/>
    <mergeCell ref="G6:I6"/>
    <mergeCell ref="J6:L6"/>
    <mergeCell ref="D12:F12"/>
    <mergeCell ref="A5:A6"/>
    <mergeCell ref="B5:B6"/>
    <mergeCell ref="C5:C6"/>
    <mergeCell ref="A12:C12"/>
    <mergeCell ref="G5:R5"/>
    <mergeCell ref="M6:O6"/>
    <mergeCell ref="D5:F6"/>
    <mergeCell ref="G12:I12"/>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41"/>
  <sheetViews>
    <sheetView topLeftCell="A13" zoomScale="70" zoomScaleNormal="70" workbookViewId="0">
      <selection activeCell="A41" sqref="A41:K41"/>
    </sheetView>
  </sheetViews>
  <sheetFormatPr defaultColWidth="9.140625" defaultRowHeight="12.75"/>
  <cols>
    <col min="1" max="1" width="3.5703125" style="117" customWidth="1"/>
    <col min="2" max="2" width="25.7109375" style="117" customWidth="1"/>
    <col min="3" max="3" width="11.5703125" style="118" customWidth="1"/>
    <col min="4" max="4" width="18.42578125" style="117" customWidth="1"/>
    <col min="5" max="5" width="15.5703125" style="117" customWidth="1"/>
    <col min="6" max="6" width="16" style="117" customWidth="1"/>
    <col min="7" max="7" width="10.5703125" style="117" customWidth="1"/>
    <col min="8" max="8" width="23.140625" style="117" customWidth="1"/>
    <col min="9" max="9" width="20" style="117" customWidth="1"/>
    <col min="10" max="10" width="10.5703125" style="117" customWidth="1"/>
    <col min="11" max="11" width="13.85546875" style="117" customWidth="1"/>
    <col min="12" max="12" width="11.7109375" style="117" customWidth="1"/>
    <col min="13" max="13" width="10.85546875" style="117" hidden="1" customWidth="1"/>
    <col min="14" max="14" width="30.42578125" style="117" customWidth="1"/>
    <col min="15" max="15" width="31.5703125" style="117" customWidth="1"/>
    <col min="16" max="248" width="9.140625" style="117"/>
    <col min="249" max="249" width="3.5703125" style="117" customWidth="1"/>
    <col min="250" max="250" width="25.7109375" style="117" customWidth="1"/>
    <col min="251" max="251" width="11.5703125" style="117" customWidth="1"/>
    <col min="252" max="252" width="18.42578125" style="117" customWidth="1"/>
    <col min="253" max="253" width="10.140625" style="117" customWidth="1"/>
    <col min="254" max="254" width="15.5703125" style="117" customWidth="1"/>
    <col min="255" max="255" width="16" style="117" customWidth="1"/>
    <col min="256" max="256" width="7" style="117" customWidth="1"/>
    <col min="257" max="257" width="14.42578125" style="117" customWidth="1"/>
    <col min="258" max="258" width="11" style="117" customWidth="1"/>
    <col min="259" max="260" width="13.85546875" style="117" customWidth="1"/>
    <col min="261" max="261" width="12.140625" style="117" customWidth="1"/>
    <col min="262" max="262" width="13.85546875" style="117" customWidth="1"/>
    <col min="263" max="263" width="11.5703125" style="117" customWidth="1"/>
    <col min="264" max="264" width="15.140625" style="117" customWidth="1"/>
    <col min="265" max="265" width="13.85546875" style="117" customWidth="1"/>
    <col min="266" max="266" width="10.5703125" style="117" customWidth="1"/>
    <col min="267" max="267" width="13.85546875" style="117" customWidth="1"/>
    <col min="268" max="268" width="11.7109375" style="117" customWidth="1"/>
    <col min="269" max="269" width="0" style="117" hidden="1" customWidth="1"/>
    <col min="270" max="270" width="35.140625" style="117" customWidth="1"/>
    <col min="271" max="271" width="36.28515625" style="117" customWidth="1"/>
    <col min="272" max="504" width="9.140625" style="117"/>
    <col min="505" max="505" width="3.5703125" style="117" customWidth="1"/>
    <col min="506" max="506" width="25.7109375" style="117" customWidth="1"/>
    <col min="507" max="507" width="11.5703125" style="117" customWidth="1"/>
    <col min="508" max="508" width="18.42578125" style="117" customWidth="1"/>
    <col min="509" max="509" width="10.140625" style="117" customWidth="1"/>
    <col min="510" max="510" width="15.5703125" style="117" customWidth="1"/>
    <col min="511" max="511" width="16" style="117" customWidth="1"/>
    <col min="512" max="512" width="7" style="117" customWidth="1"/>
    <col min="513" max="513" width="14.42578125" style="117" customWidth="1"/>
    <col min="514" max="514" width="11" style="117" customWidth="1"/>
    <col min="515" max="516" width="13.85546875" style="117" customWidth="1"/>
    <col min="517" max="517" width="12.140625" style="117" customWidth="1"/>
    <col min="518" max="518" width="13.85546875" style="117" customWidth="1"/>
    <col min="519" max="519" width="11.5703125" style="117" customWidth="1"/>
    <col min="520" max="520" width="15.140625" style="117" customWidth="1"/>
    <col min="521" max="521" width="13.85546875" style="117" customWidth="1"/>
    <col min="522" max="522" width="10.5703125" style="117" customWidth="1"/>
    <col min="523" max="523" width="13.85546875" style="117" customWidth="1"/>
    <col min="524" max="524" width="11.7109375" style="117" customWidth="1"/>
    <col min="525" max="525" width="0" style="117" hidden="1" customWidth="1"/>
    <col min="526" max="526" width="35.140625" style="117" customWidth="1"/>
    <col min="527" max="527" width="36.28515625" style="117" customWidth="1"/>
    <col min="528" max="760" width="9.140625" style="117"/>
    <col min="761" max="761" width="3.5703125" style="117" customWidth="1"/>
    <col min="762" max="762" width="25.7109375" style="117" customWidth="1"/>
    <col min="763" max="763" width="11.5703125" style="117" customWidth="1"/>
    <col min="764" max="764" width="18.42578125" style="117" customWidth="1"/>
    <col min="765" max="765" width="10.140625" style="117" customWidth="1"/>
    <col min="766" max="766" width="15.5703125" style="117" customWidth="1"/>
    <col min="767" max="767" width="16" style="117" customWidth="1"/>
    <col min="768" max="768" width="7" style="117" customWidth="1"/>
    <col min="769" max="769" width="14.42578125" style="117" customWidth="1"/>
    <col min="770" max="770" width="11" style="117" customWidth="1"/>
    <col min="771" max="772" width="13.85546875" style="117" customWidth="1"/>
    <col min="773" max="773" width="12.140625" style="117" customWidth="1"/>
    <col min="774" max="774" width="13.85546875" style="117" customWidth="1"/>
    <col min="775" max="775" width="11.5703125" style="117" customWidth="1"/>
    <col min="776" max="776" width="15.140625" style="117" customWidth="1"/>
    <col min="777" max="777" width="13.85546875" style="117" customWidth="1"/>
    <col min="778" max="778" width="10.5703125" style="117" customWidth="1"/>
    <col min="779" max="779" width="13.85546875" style="117" customWidth="1"/>
    <col min="780" max="780" width="11.7109375" style="117" customWidth="1"/>
    <col min="781" max="781" width="0" style="117" hidden="1" customWidth="1"/>
    <col min="782" max="782" width="35.140625" style="117" customWidth="1"/>
    <col min="783" max="783" width="36.28515625" style="117" customWidth="1"/>
    <col min="784" max="1016" width="9.140625" style="117"/>
    <col min="1017" max="1017" width="3.5703125" style="117" customWidth="1"/>
    <col min="1018" max="1018" width="25.7109375" style="117" customWidth="1"/>
    <col min="1019" max="1019" width="11.5703125" style="117" customWidth="1"/>
    <col min="1020" max="1020" width="18.42578125" style="117" customWidth="1"/>
    <col min="1021" max="1021" width="10.140625" style="117" customWidth="1"/>
    <col min="1022" max="1022" width="15.5703125" style="117" customWidth="1"/>
    <col min="1023" max="1023" width="16" style="117" customWidth="1"/>
    <col min="1024" max="1024" width="7" style="117" customWidth="1"/>
    <col min="1025" max="1025" width="14.42578125" style="117" customWidth="1"/>
    <col min="1026" max="1026" width="11" style="117" customWidth="1"/>
    <col min="1027" max="1028" width="13.85546875" style="117" customWidth="1"/>
    <col min="1029" max="1029" width="12.140625" style="117" customWidth="1"/>
    <col min="1030" max="1030" width="13.85546875" style="117" customWidth="1"/>
    <col min="1031" max="1031" width="11.5703125" style="117" customWidth="1"/>
    <col min="1032" max="1032" width="15.140625" style="117" customWidth="1"/>
    <col min="1033" max="1033" width="13.85546875" style="117" customWidth="1"/>
    <col min="1034" max="1034" width="10.5703125" style="117" customWidth="1"/>
    <col min="1035" max="1035" width="13.85546875" style="117" customWidth="1"/>
    <col min="1036" max="1036" width="11.7109375" style="117" customWidth="1"/>
    <col min="1037" max="1037" width="0" style="117" hidden="1" customWidth="1"/>
    <col min="1038" max="1038" width="35.140625" style="117" customWidth="1"/>
    <col min="1039" max="1039" width="36.28515625" style="117" customWidth="1"/>
    <col min="1040" max="1272" width="9.140625" style="117"/>
    <col min="1273" max="1273" width="3.5703125" style="117" customWidth="1"/>
    <col min="1274" max="1274" width="25.7109375" style="117" customWidth="1"/>
    <col min="1275" max="1275" width="11.5703125" style="117" customWidth="1"/>
    <col min="1276" max="1276" width="18.42578125" style="117" customWidth="1"/>
    <col min="1277" max="1277" width="10.140625" style="117" customWidth="1"/>
    <col min="1278" max="1278" width="15.5703125" style="117" customWidth="1"/>
    <col min="1279" max="1279" width="16" style="117" customWidth="1"/>
    <col min="1280" max="1280" width="7" style="117" customWidth="1"/>
    <col min="1281" max="1281" width="14.42578125" style="117" customWidth="1"/>
    <col min="1282" max="1282" width="11" style="117" customWidth="1"/>
    <col min="1283" max="1284" width="13.85546875" style="117" customWidth="1"/>
    <col min="1285" max="1285" width="12.140625" style="117" customWidth="1"/>
    <col min="1286" max="1286" width="13.85546875" style="117" customWidth="1"/>
    <col min="1287" max="1287" width="11.5703125" style="117" customWidth="1"/>
    <col min="1288" max="1288" width="15.140625" style="117" customWidth="1"/>
    <col min="1289" max="1289" width="13.85546875" style="117" customWidth="1"/>
    <col min="1290" max="1290" width="10.5703125" style="117" customWidth="1"/>
    <col min="1291" max="1291" width="13.85546875" style="117" customWidth="1"/>
    <col min="1292" max="1292" width="11.7109375" style="117" customWidth="1"/>
    <col min="1293" max="1293" width="0" style="117" hidden="1" customWidth="1"/>
    <col min="1294" max="1294" width="35.140625" style="117" customWidth="1"/>
    <col min="1295" max="1295" width="36.28515625" style="117" customWidth="1"/>
    <col min="1296" max="1528" width="9.140625" style="117"/>
    <col min="1529" max="1529" width="3.5703125" style="117" customWidth="1"/>
    <col min="1530" max="1530" width="25.7109375" style="117" customWidth="1"/>
    <col min="1531" max="1531" width="11.5703125" style="117" customWidth="1"/>
    <col min="1532" max="1532" width="18.42578125" style="117" customWidth="1"/>
    <col min="1533" max="1533" width="10.140625" style="117" customWidth="1"/>
    <col min="1534" max="1534" width="15.5703125" style="117" customWidth="1"/>
    <col min="1535" max="1535" width="16" style="117" customWidth="1"/>
    <col min="1536" max="1536" width="7" style="117" customWidth="1"/>
    <col min="1537" max="1537" width="14.42578125" style="117" customWidth="1"/>
    <col min="1538" max="1538" width="11" style="117" customWidth="1"/>
    <col min="1539" max="1540" width="13.85546875" style="117" customWidth="1"/>
    <col min="1541" max="1541" width="12.140625" style="117" customWidth="1"/>
    <col min="1542" max="1542" width="13.85546875" style="117" customWidth="1"/>
    <col min="1543" max="1543" width="11.5703125" style="117" customWidth="1"/>
    <col min="1544" max="1544" width="15.140625" style="117" customWidth="1"/>
    <col min="1545" max="1545" width="13.85546875" style="117" customWidth="1"/>
    <col min="1546" max="1546" width="10.5703125" style="117" customWidth="1"/>
    <col min="1547" max="1547" width="13.85546875" style="117" customWidth="1"/>
    <col min="1548" max="1548" width="11.7109375" style="117" customWidth="1"/>
    <col min="1549" max="1549" width="0" style="117" hidden="1" customWidth="1"/>
    <col min="1550" max="1550" width="35.140625" style="117" customWidth="1"/>
    <col min="1551" max="1551" width="36.28515625" style="117" customWidth="1"/>
    <col min="1552" max="1784" width="9.140625" style="117"/>
    <col min="1785" max="1785" width="3.5703125" style="117" customWidth="1"/>
    <col min="1786" max="1786" width="25.7109375" style="117" customWidth="1"/>
    <col min="1787" max="1787" width="11.5703125" style="117" customWidth="1"/>
    <col min="1788" max="1788" width="18.42578125" style="117" customWidth="1"/>
    <col min="1789" max="1789" width="10.140625" style="117" customWidth="1"/>
    <col min="1790" max="1790" width="15.5703125" style="117" customWidth="1"/>
    <col min="1791" max="1791" width="16" style="117" customWidth="1"/>
    <col min="1792" max="1792" width="7" style="117" customWidth="1"/>
    <col min="1793" max="1793" width="14.42578125" style="117" customWidth="1"/>
    <col min="1794" max="1794" width="11" style="117" customWidth="1"/>
    <col min="1795" max="1796" width="13.85546875" style="117" customWidth="1"/>
    <col min="1797" max="1797" width="12.140625" style="117" customWidth="1"/>
    <col min="1798" max="1798" width="13.85546875" style="117" customWidth="1"/>
    <col min="1799" max="1799" width="11.5703125" style="117" customWidth="1"/>
    <col min="1800" max="1800" width="15.140625" style="117" customWidth="1"/>
    <col min="1801" max="1801" width="13.85546875" style="117" customWidth="1"/>
    <col min="1802" max="1802" width="10.5703125" style="117" customWidth="1"/>
    <col min="1803" max="1803" width="13.85546875" style="117" customWidth="1"/>
    <col min="1804" max="1804" width="11.7109375" style="117" customWidth="1"/>
    <col min="1805" max="1805" width="0" style="117" hidden="1" customWidth="1"/>
    <col min="1806" max="1806" width="35.140625" style="117" customWidth="1"/>
    <col min="1807" max="1807" width="36.28515625" style="117" customWidth="1"/>
    <col min="1808" max="2040" width="9.140625" style="117"/>
    <col min="2041" max="2041" width="3.5703125" style="117" customWidth="1"/>
    <col min="2042" max="2042" width="25.7109375" style="117" customWidth="1"/>
    <col min="2043" max="2043" width="11.5703125" style="117" customWidth="1"/>
    <col min="2044" max="2044" width="18.42578125" style="117" customWidth="1"/>
    <col min="2045" max="2045" width="10.140625" style="117" customWidth="1"/>
    <col min="2046" max="2046" width="15.5703125" style="117" customWidth="1"/>
    <col min="2047" max="2047" width="16" style="117" customWidth="1"/>
    <col min="2048" max="2048" width="7" style="117" customWidth="1"/>
    <col min="2049" max="2049" width="14.42578125" style="117" customWidth="1"/>
    <col min="2050" max="2050" width="11" style="117" customWidth="1"/>
    <col min="2051" max="2052" width="13.85546875" style="117" customWidth="1"/>
    <col min="2053" max="2053" width="12.140625" style="117" customWidth="1"/>
    <col min="2054" max="2054" width="13.85546875" style="117" customWidth="1"/>
    <col min="2055" max="2055" width="11.5703125" style="117" customWidth="1"/>
    <col min="2056" max="2056" width="15.140625" style="117" customWidth="1"/>
    <col min="2057" max="2057" width="13.85546875" style="117" customWidth="1"/>
    <col min="2058" max="2058" width="10.5703125" style="117" customWidth="1"/>
    <col min="2059" max="2059" width="13.85546875" style="117" customWidth="1"/>
    <col min="2060" max="2060" width="11.7109375" style="117" customWidth="1"/>
    <col min="2061" max="2061" width="0" style="117" hidden="1" customWidth="1"/>
    <col min="2062" max="2062" width="35.140625" style="117" customWidth="1"/>
    <col min="2063" max="2063" width="36.28515625" style="117" customWidth="1"/>
    <col min="2064" max="2296" width="9.140625" style="117"/>
    <col min="2297" max="2297" width="3.5703125" style="117" customWidth="1"/>
    <col min="2298" max="2298" width="25.7109375" style="117" customWidth="1"/>
    <col min="2299" max="2299" width="11.5703125" style="117" customWidth="1"/>
    <col min="2300" max="2300" width="18.42578125" style="117" customWidth="1"/>
    <col min="2301" max="2301" width="10.140625" style="117" customWidth="1"/>
    <col min="2302" max="2302" width="15.5703125" style="117" customWidth="1"/>
    <col min="2303" max="2303" width="16" style="117" customWidth="1"/>
    <col min="2304" max="2304" width="7" style="117" customWidth="1"/>
    <col min="2305" max="2305" width="14.42578125" style="117" customWidth="1"/>
    <col min="2306" max="2306" width="11" style="117" customWidth="1"/>
    <col min="2307" max="2308" width="13.85546875" style="117" customWidth="1"/>
    <col min="2309" max="2309" width="12.140625" style="117" customWidth="1"/>
    <col min="2310" max="2310" width="13.85546875" style="117" customWidth="1"/>
    <col min="2311" max="2311" width="11.5703125" style="117" customWidth="1"/>
    <col min="2312" max="2312" width="15.140625" style="117" customWidth="1"/>
    <col min="2313" max="2313" width="13.85546875" style="117" customWidth="1"/>
    <col min="2314" max="2314" width="10.5703125" style="117" customWidth="1"/>
    <col min="2315" max="2315" width="13.85546875" style="117" customWidth="1"/>
    <col min="2316" max="2316" width="11.7109375" style="117" customWidth="1"/>
    <col min="2317" max="2317" width="0" style="117" hidden="1" customWidth="1"/>
    <col min="2318" max="2318" width="35.140625" style="117" customWidth="1"/>
    <col min="2319" max="2319" width="36.28515625" style="117" customWidth="1"/>
    <col min="2320" max="2552" width="9.140625" style="117"/>
    <col min="2553" max="2553" width="3.5703125" style="117" customWidth="1"/>
    <col min="2554" max="2554" width="25.7109375" style="117" customWidth="1"/>
    <col min="2555" max="2555" width="11.5703125" style="117" customWidth="1"/>
    <col min="2556" max="2556" width="18.42578125" style="117" customWidth="1"/>
    <col min="2557" max="2557" width="10.140625" style="117" customWidth="1"/>
    <col min="2558" max="2558" width="15.5703125" style="117" customWidth="1"/>
    <col min="2559" max="2559" width="16" style="117" customWidth="1"/>
    <col min="2560" max="2560" width="7" style="117" customWidth="1"/>
    <col min="2561" max="2561" width="14.42578125" style="117" customWidth="1"/>
    <col min="2562" max="2562" width="11" style="117" customWidth="1"/>
    <col min="2563" max="2564" width="13.85546875" style="117" customWidth="1"/>
    <col min="2565" max="2565" width="12.140625" style="117" customWidth="1"/>
    <col min="2566" max="2566" width="13.85546875" style="117" customWidth="1"/>
    <col min="2567" max="2567" width="11.5703125" style="117" customWidth="1"/>
    <col min="2568" max="2568" width="15.140625" style="117" customWidth="1"/>
    <col min="2569" max="2569" width="13.85546875" style="117" customWidth="1"/>
    <col min="2570" max="2570" width="10.5703125" style="117" customWidth="1"/>
    <col min="2571" max="2571" width="13.85546875" style="117" customWidth="1"/>
    <col min="2572" max="2572" width="11.7109375" style="117" customWidth="1"/>
    <col min="2573" max="2573" width="0" style="117" hidden="1" customWidth="1"/>
    <col min="2574" max="2574" width="35.140625" style="117" customWidth="1"/>
    <col min="2575" max="2575" width="36.28515625" style="117" customWidth="1"/>
    <col min="2576" max="2808" width="9.140625" style="117"/>
    <col min="2809" max="2809" width="3.5703125" style="117" customWidth="1"/>
    <col min="2810" max="2810" width="25.7109375" style="117" customWidth="1"/>
    <col min="2811" max="2811" width="11.5703125" style="117" customWidth="1"/>
    <col min="2812" max="2812" width="18.42578125" style="117" customWidth="1"/>
    <col min="2813" max="2813" width="10.140625" style="117" customWidth="1"/>
    <col min="2814" max="2814" width="15.5703125" style="117" customWidth="1"/>
    <col min="2815" max="2815" width="16" style="117" customWidth="1"/>
    <col min="2816" max="2816" width="7" style="117" customWidth="1"/>
    <col min="2817" max="2817" width="14.42578125" style="117" customWidth="1"/>
    <col min="2818" max="2818" width="11" style="117" customWidth="1"/>
    <col min="2819" max="2820" width="13.85546875" style="117" customWidth="1"/>
    <col min="2821" max="2821" width="12.140625" style="117" customWidth="1"/>
    <col min="2822" max="2822" width="13.85546875" style="117" customWidth="1"/>
    <col min="2823" max="2823" width="11.5703125" style="117" customWidth="1"/>
    <col min="2824" max="2824" width="15.140625" style="117" customWidth="1"/>
    <col min="2825" max="2825" width="13.85546875" style="117" customWidth="1"/>
    <col min="2826" max="2826" width="10.5703125" style="117" customWidth="1"/>
    <col min="2827" max="2827" width="13.85546875" style="117" customWidth="1"/>
    <col min="2828" max="2828" width="11.7109375" style="117" customWidth="1"/>
    <col min="2829" max="2829" width="0" style="117" hidden="1" customWidth="1"/>
    <col min="2830" max="2830" width="35.140625" style="117" customWidth="1"/>
    <col min="2831" max="2831" width="36.28515625" style="117" customWidth="1"/>
    <col min="2832" max="3064" width="9.140625" style="117"/>
    <col min="3065" max="3065" width="3.5703125" style="117" customWidth="1"/>
    <col min="3066" max="3066" width="25.7109375" style="117" customWidth="1"/>
    <col min="3067" max="3067" width="11.5703125" style="117" customWidth="1"/>
    <col min="3068" max="3068" width="18.42578125" style="117" customWidth="1"/>
    <col min="3069" max="3069" width="10.140625" style="117" customWidth="1"/>
    <col min="3070" max="3070" width="15.5703125" style="117" customWidth="1"/>
    <col min="3071" max="3071" width="16" style="117" customWidth="1"/>
    <col min="3072" max="3072" width="7" style="117" customWidth="1"/>
    <col min="3073" max="3073" width="14.42578125" style="117" customWidth="1"/>
    <col min="3074" max="3074" width="11" style="117" customWidth="1"/>
    <col min="3075" max="3076" width="13.85546875" style="117" customWidth="1"/>
    <col min="3077" max="3077" width="12.140625" style="117" customWidth="1"/>
    <col min="3078" max="3078" width="13.85546875" style="117" customWidth="1"/>
    <col min="3079" max="3079" width="11.5703125" style="117" customWidth="1"/>
    <col min="3080" max="3080" width="15.140625" style="117" customWidth="1"/>
    <col min="3081" max="3081" width="13.85546875" style="117" customWidth="1"/>
    <col min="3082" max="3082" width="10.5703125" style="117" customWidth="1"/>
    <col min="3083" max="3083" width="13.85546875" style="117" customWidth="1"/>
    <col min="3084" max="3084" width="11.7109375" style="117" customWidth="1"/>
    <col min="3085" max="3085" width="0" style="117" hidden="1" customWidth="1"/>
    <col min="3086" max="3086" width="35.140625" style="117" customWidth="1"/>
    <col min="3087" max="3087" width="36.28515625" style="117" customWidth="1"/>
    <col min="3088" max="3320" width="9.140625" style="117"/>
    <col min="3321" max="3321" width="3.5703125" style="117" customWidth="1"/>
    <col min="3322" max="3322" width="25.7109375" style="117" customWidth="1"/>
    <col min="3323" max="3323" width="11.5703125" style="117" customWidth="1"/>
    <col min="3324" max="3324" width="18.42578125" style="117" customWidth="1"/>
    <col min="3325" max="3325" width="10.140625" style="117" customWidth="1"/>
    <col min="3326" max="3326" width="15.5703125" style="117" customWidth="1"/>
    <col min="3327" max="3327" width="16" style="117" customWidth="1"/>
    <col min="3328" max="3328" width="7" style="117" customWidth="1"/>
    <col min="3329" max="3329" width="14.42578125" style="117" customWidth="1"/>
    <col min="3330" max="3330" width="11" style="117" customWidth="1"/>
    <col min="3331" max="3332" width="13.85546875" style="117" customWidth="1"/>
    <col min="3333" max="3333" width="12.140625" style="117" customWidth="1"/>
    <col min="3334" max="3334" width="13.85546875" style="117" customWidth="1"/>
    <col min="3335" max="3335" width="11.5703125" style="117" customWidth="1"/>
    <col min="3336" max="3336" width="15.140625" style="117" customWidth="1"/>
    <col min="3337" max="3337" width="13.85546875" style="117" customWidth="1"/>
    <col min="3338" max="3338" width="10.5703125" style="117" customWidth="1"/>
    <col min="3339" max="3339" width="13.85546875" style="117" customWidth="1"/>
    <col min="3340" max="3340" width="11.7109375" style="117" customWidth="1"/>
    <col min="3341" max="3341" width="0" style="117" hidden="1" customWidth="1"/>
    <col min="3342" max="3342" width="35.140625" style="117" customWidth="1"/>
    <col min="3343" max="3343" width="36.28515625" style="117" customWidth="1"/>
    <col min="3344" max="3576" width="9.140625" style="117"/>
    <col min="3577" max="3577" width="3.5703125" style="117" customWidth="1"/>
    <col min="3578" max="3578" width="25.7109375" style="117" customWidth="1"/>
    <col min="3579" max="3579" width="11.5703125" style="117" customWidth="1"/>
    <col min="3580" max="3580" width="18.42578125" style="117" customWidth="1"/>
    <col min="3581" max="3581" width="10.140625" style="117" customWidth="1"/>
    <col min="3582" max="3582" width="15.5703125" style="117" customWidth="1"/>
    <col min="3583" max="3583" width="16" style="117" customWidth="1"/>
    <col min="3584" max="3584" width="7" style="117" customWidth="1"/>
    <col min="3585" max="3585" width="14.42578125" style="117" customWidth="1"/>
    <col min="3586" max="3586" width="11" style="117" customWidth="1"/>
    <col min="3587" max="3588" width="13.85546875" style="117" customWidth="1"/>
    <col min="3589" max="3589" width="12.140625" style="117" customWidth="1"/>
    <col min="3590" max="3590" width="13.85546875" style="117" customWidth="1"/>
    <col min="3591" max="3591" width="11.5703125" style="117" customWidth="1"/>
    <col min="3592" max="3592" width="15.140625" style="117" customWidth="1"/>
    <col min="3593" max="3593" width="13.85546875" style="117" customWidth="1"/>
    <col min="3594" max="3594" width="10.5703125" style="117" customWidth="1"/>
    <col min="3595" max="3595" width="13.85546875" style="117" customWidth="1"/>
    <col min="3596" max="3596" width="11.7109375" style="117" customWidth="1"/>
    <col min="3597" max="3597" width="0" style="117" hidden="1" customWidth="1"/>
    <col min="3598" max="3598" width="35.140625" style="117" customWidth="1"/>
    <col min="3599" max="3599" width="36.28515625" style="117" customWidth="1"/>
    <col min="3600" max="3832" width="9.140625" style="117"/>
    <col min="3833" max="3833" width="3.5703125" style="117" customWidth="1"/>
    <col min="3834" max="3834" width="25.7109375" style="117" customWidth="1"/>
    <col min="3835" max="3835" width="11.5703125" style="117" customWidth="1"/>
    <col min="3836" max="3836" width="18.42578125" style="117" customWidth="1"/>
    <col min="3837" max="3837" width="10.140625" style="117" customWidth="1"/>
    <col min="3838" max="3838" width="15.5703125" style="117" customWidth="1"/>
    <col min="3839" max="3839" width="16" style="117" customWidth="1"/>
    <col min="3840" max="3840" width="7" style="117" customWidth="1"/>
    <col min="3841" max="3841" width="14.42578125" style="117" customWidth="1"/>
    <col min="3842" max="3842" width="11" style="117" customWidth="1"/>
    <col min="3843" max="3844" width="13.85546875" style="117" customWidth="1"/>
    <col min="3845" max="3845" width="12.140625" style="117" customWidth="1"/>
    <col min="3846" max="3846" width="13.85546875" style="117" customWidth="1"/>
    <col min="3847" max="3847" width="11.5703125" style="117" customWidth="1"/>
    <col min="3848" max="3848" width="15.140625" style="117" customWidth="1"/>
    <col min="3849" max="3849" width="13.85546875" style="117" customWidth="1"/>
    <col min="3850" max="3850" width="10.5703125" style="117" customWidth="1"/>
    <col min="3851" max="3851" width="13.85546875" style="117" customWidth="1"/>
    <col min="3852" max="3852" width="11.7109375" style="117" customWidth="1"/>
    <col min="3853" max="3853" width="0" style="117" hidden="1" customWidth="1"/>
    <col min="3854" max="3854" width="35.140625" style="117" customWidth="1"/>
    <col min="3855" max="3855" width="36.28515625" style="117" customWidth="1"/>
    <col min="3856" max="4088" width="9.140625" style="117"/>
    <col min="4089" max="4089" width="3.5703125" style="117" customWidth="1"/>
    <col min="4090" max="4090" width="25.7109375" style="117" customWidth="1"/>
    <col min="4091" max="4091" width="11.5703125" style="117" customWidth="1"/>
    <col min="4092" max="4092" width="18.42578125" style="117" customWidth="1"/>
    <col min="4093" max="4093" width="10.140625" style="117" customWidth="1"/>
    <col min="4094" max="4094" width="15.5703125" style="117" customWidth="1"/>
    <col min="4095" max="4095" width="16" style="117" customWidth="1"/>
    <col min="4096" max="4096" width="7" style="117" customWidth="1"/>
    <col min="4097" max="4097" width="14.42578125" style="117" customWidth="1"/>
    <col min="4098" max="4098" width="11" style="117" customWidth="1"/>
    <col min="4099" max="4100" width="13.85546875" style="117" customWidth="1"/>
    <col min="4101" max="4101" width="12.140625" style="117" customWidth="1"/>
    <col min="4102" max="4102" width="13.85546875" style="117" customWidth="1"/>
    <col min="4103" max="4103" width="11.5703125" style="117" customWidth="1"/>
    <col min="4104" max="4104" width="15.140625" style="117" customWidth="1"/>
    <col min="4105" max="4105" width="13.85546875" style="117" customWidth="1"/>
    <col min="4106" max="4106" width="10.5703125" style="117" customWidth="1"/>
    <col min="4107" max="4107" width="13.85546875" style="117" customWidth="1"/>
    <col min="4108" max="4108" width="11.7109375" style="117" customWidth="1"/>
    <col min="4109" max="4109" width="0" style="117" hidden="1" customWidth="1"/>
    <col min="4110" max="4110" width="35.140625" style="117" customWidth="1"/>
    <col min="4111" max="4111" width="36.28515625" style="117" customWidth="1"/>
    <col min="4112" max="4344" width="9.140625" style="117"/>
    <col min="4345" max="4345" width="3.5703125" style="117" customWidth="1"/>
    <col min="4346" max="4346" width="25.7109375" style="117" customWidth="1"/>
    <col min="4347" max="4347" width="11.5703125" style="117" customWidth="1"/>
    <col min="4348" max="4348" width="18.42578125" style="117" customWidth="1"/>
    <col min="4349" max="4349" width="10.140625" style="117" customWidth="1"/>
    <col min="4350" max="4350" width="15.5703125" style="117" customWidth="1"/>
    <col min="4351" max="4351" width="16" style="117" customWidth="1"/>
    <col min="4352" max="4352" width="7" style="117" customWidth="1"/>
    <col min="4353" max="4353" width="14.42578125" style="117" customWidth="1"/>
    <col min="4354" max="4354" width="11" style="117" customWidth="1"/>
    <col min="4355" max="4356" width="13.85546875" style="117" customWidth="1"/>
    <col min="4357" max="4357" width="12.140625" style="117" customWidth="1"/>
    <col min="4358" max="4358" width="13.85546875" style="117" customWidth="1"/>
    <col min="4359" max="4359" width="11.5703125" style="117" customWidth="1"/>
    <col min="4360" max="4360" width="15.140625" style="117" customWidth="1"/>
    <col min="4361" max="4361" width="13.85546875" style="117" customWidth="1"/>
    <col min="4362" max="4362" width="10.5703125" style="117" customWidth="1"/>
    <col min="4363" max="4363" width="13.85546875" style="117" customWidth="1"/>
    <col min="4364" max="4364" width="11.7109375" style="117" customWidth="1"/>
    <col min="4365" max="4365" width="0" style="117" hidden="1" customWidth="1"/>
    <col min="4366" max="4366" width="35.140625" style="117" customWidth="1"/>
    <col min="4367" max="4367" width="36.28515625" style="117" customWidth="1"/>
    <col min="4368" max="4600" width="9.140625" style="117"/>
    <col min="4601" max="4601" width="3.5703125" style="117" customWidth="1"/>
    <col min="4602" max="4602" width="25.7109375" style="117" customWidth="1"/>
    <col min="4603" max="4603" width="11.5703125" style="117" customWidth="1"/>
    <col min="4604" max="4604" width="18.42578125" style="117" customWidth="1"/>
    <col min="4605" max="4605" width="10.140625" style="117" customWidth="1"/>
    <col min="4606" max="4606" width="15.5703125" style="117" customWidth="1"/>
    <col min="4607" max="4607" width="16" style="117" customWidth="1"/>
    <col min="4608" max="4608" width="7" style="117" customWidth="1"/>
    <col min="4609" max="4609" width="14.42578125" style="117" customWidth="1"/>
    <col min="4610" max="4610" width="11" style="117" customWidth="1"/>
    <col min="4611" max="4612" width="13.85546875" style="117" customWidth="1"/>
    <col min="4613" max="4613" width="12.140625" style="117" customWidth="1"/>
    <col min="4614" max="4614" width="13.85546875" style="117" customWidth="1"/>
    <col min="4615" max="4615" width="11.5703125" style="117" customWidth="1"/>
    <col min="4616" max="4616" width="15.140625" style="117" customWidth="1"/>
    <col min="4617" max="4617" width="13.85546875" style="117" customWidth="1"/>
    <col min="4618" max="4618" width="10.5703125" style="117" customWidth="1"/>
    <col min="4619" max="4619" width="13.85546875" style="117" customWidth="1"/>
    <col min="4620" max="4620" width="11.7109375" style="117" customWidth="1"/>
    <col min="4621" max="4621" width="0" style="117" hidden="1" customWidth="1"/>
    <col min="4622" max="4622" width="35.140625" style="117" customWidth="1"/>
    <col min="4623" max="4623" width="36.28515625" style="117" customWidth="1"/>
    <col min="4624" max="4856" width="9.140625" style="117"/>
    <col min="4857" max="4857" width="3.5703125" style="117" customWidth="1"/>
    <col min="4858" max="4858" width="25.7109375" style="117" customWidth="1"/>
    <col min="4859" max="4859" width="11.5703125" style="117" customWidth="1"/>
    <col min="4860" max="4860" width="18.42578125" style="117" customWidth="1"/>
    <col min="4861" max="4861" width="10.140625" style="117" customWidth="1"/>
    <col min="4862" max="4862" width="15.5703125" style="117" customWidth="1"/>
    <col min="4863" max="4863" width="16" style="117" customWidth="1"/>
    <col min="4864" max="4864" width="7" style="117" customWidth="1"/>
    <col min="4865" max="4865" width="14.42578125" style="117" customWidth="1"/>
    <col min="4866" max="4866" width="11" style="117" customWidth="1"/>
    <col min="4867" max="4868" width="13.85546875" style="117" customWidth="1"/>
    <col min="4869" max="4869" width="12.140625" style="117" customWidth="1"/>
    <col min="4870" max="4870" width="13.85546875" style="117" customWidth="1"/>
    <col min="4871" max="4871" width="11.5703125" style="117" customWidth="1"/>
    <col min="4872" max="4872" width="15.140625" style="117" customWidth="1"/>
    <col min="4873" max="4873" width="13.85546875" style="117" customWidth="1"/>
    <col min="4874" max="4874" width="10.5703125" style="117" customWidth="1"/>
    <col min="4875" max="4875" width="13.85546875" style="117" customWidth="1"/>
    <col min="4876" max="4876" width="11.7109375" style="117" customWidth="1"/>
    <col min="4877" max="4877" width="0" style="117" hidden="1" customWidth="1"/>
    <col min="4878" max="4878" width="35.140625" style="117" customWidth="1"/>
    <col min="4879" max="4879" width="36.28515625" style="117" customWidth="1"/>
    <col min="4880" max="5112" width="9.140625" style="117"/>
    <col min="5113" max="5113" width="3.5703125" style="117" customWidth="1"/>
    <col min="5114" max="5114" width="25.7109375" style="117" customWidth="1"/>
    <col min="5115" max="5115" width="11.5703125" style="117" customWidth="1"/>
    <col min="5116" max="5116" width="18.42578125" style="117" customWidth="1"/>
    <col min="5117" max="5117" width="10.140625" style="117" customWidth="1"/>
    <col min="5118" max="5118" width="15.5703125" style="117" customWidth="1"/>
    <col min="5119" max="5119" width="16" style="117" customWidth="1"/>
    <col min="5120" max="5120" width="7" style="117" customWidth="1"/>
    <col min="5121" max="5121" width="14.42578125" style="117" customWidth="1"/>
    <col min="5122" max="5122" width="11" style="117" customWidth="1"/>
    <col min="5123" max="5124" width="13.85546875" style="117" customWidth="1"/>
    <col min="5125" max="5125" width="12.140625" style="117" customWidth="1"/>
    <col min="5126" max="5126" width="13.85546875" style="117" customWidth="1"/>
    <col min="5127" max="5127" width="11.5703125" style="117" customWidth="1"/>
    <col min="5128" max="5128" width="15.140625" style="117" customWidth="1"/>
    <col min="5129" max="5129" width="13.85546875" style="117" customWidth="1"/>
    <col min="5130" max="5130" width="10.5703125" style="117" customWidth="1"/>
    <col min="5131" max="5131" width="13.85546875" style="117" customWidth="1"/>
    <col min="5132" max="5132" width="11.7109375" style="117" customWidth="1"/>
    <col min="5133" max="5133" width="0" style="117" hidden="1" customWidth="1"/>
    <col min="5134" max="5134" width="35.140625" style="117" customWidth="1"/>
    <col min="5135" max="5135" width="36.28515625" style="117" customWidth="1"/>
    <col min="5136" max="5368" width="9.140625" style="117"/>
    <col min="5369" max="5369" width="3.5703125" style="117" customWidth="1"/>
    <col min="5370" max="5370" width="25.7109375" style="117" customWidth="1"/>
    <col min="5371" max="5371" width="11.5703125" style="117" customWidth="1"/>
    <col min="5372" max="5372" width="18.42578125" style="117" customWidth="1"/>
    <col min="5373" max="5373" width="10.140625" style="117" customWidth="1"/>
    <col min="5374" max="5374" width="15.5703125" style="117" customWidth="1"/>
    <col min="5375" max="5375" width="16" style="117" customWidth="1"/>
    <col min="5376" max="5376" width="7" style="117" customWidth="1"/>
    <col min="5377" max="5377" width="14.42578125" style="117" customWidth="1"/>
    <col min="5378" max="5378" width="11" style="117" customWidth="1"/>
    <col min="5379" max="5380" width="13.85546875" style="117" customWidth="1"/>
    <col min="5381" max="5381" width="12.140625" style="117" customWidth="1"/>
    <col min="5382" max="5382" width="13.85546875" style="117" customWidth="1"/>
    <col min="5383" max="5383" width="11.5703125" style="117" customWidth="1"/>
    <col min="5384" max="5384" width="15.140625" style="117" customWidth="1"/>
    <col min="5385" max="5385" width="13.85546875" style="117" customWidth="1"/>
    <col min="5386" max="5386" width="10.5703125" style="117" customWidth="1"/>
    <col min="5387" max="5387" width="13.85546875" style="117" customWidth="1"/>
    <col min="5388" max="5388" width="11.7109375" style="117" customWidth="1"/>
    <col min="5389" max="5389" width="0" style="117" hidden="1" customWidth="1"/>
    <col min="5390" max="5390" width="35.140625" style="117" customWidth="1"/>
    <col min="5391" max="5391" width="36.28515625" style="117" customWidth="1"/>
    <col min="5392" max="5624" width="9.140625" style="117"/>
    <col min="5625" max="5625" width="3.5703125" style="117" customWidth="1"/>
    <col min="5626" max="5626" width="25.7109375" style="117" customWidth="1"/>
    <col min="5627" max="5627" width="11.5703125" style="117" customWidth="1"/>
    <col min="5628" max="5628" width="18.42578125" style="117" customWidth="1"/>
    <col min="5629" max="5629" width="10.140625" style="117" customWidth="1"/>
    <col min="5630" max="5630" width="15.5703125" style="117" customWidth="1"/>
    <col min="5631" max="5631" width="16" style="117" customWidth="1"/>
    <col min="5632" max="5632" width="7" style="117" customWidth="1"/>
    <col min="5633" max="5633" width="14.42578125" style="117" customWidth="1"/>
    <col min="5634" max="5634" width="11" style="117" customWidth="1"/>
    <col min="5635" max="5636" width="13.85546875" style="117" customWidth="1"/>
    <col min="5637" max="5637" width="12.140625" style="117" customWidth="1"/>
    <col min="5638" max="5638" width="13.85546875" style="117" customWidth="1"/>
    <col min="5639" max="5639" width="11.5703125" style="117" customWidth="1"/>
    <col min="5640" max="5640" width="15.140625" style="117" customWidth="1"/>
    <col min="5641" max="5641" width="13.85546875" style="117" customWidth="1"/>
    <col min="5642" max="5642" width="10.5703125" style="117" customWidth="1"/>
    <col min="5643" max="5643" width="13.85546875" style="117" customWidth="1"/>
    <col min="5644" max="5644" width="11.7109375" style="117" customWidth="1"/>
    <col min="5645" max="5645" width="0" style="117" hidden="1" customWidth="1"/>
    <col min="5646" max="5646" width="35.140625" style="117" customWidth="1"/>
    <col min="5647" max="5647" width="36.28515625" style="117" customWidth="1"/>
    <col min="5648" max="5880" width="9.140625" style="117"/>
    <col min="5881" max="5881" width="3.5703125" style="117" customWidth="1"/>
    <col min="5882" max="5882" width="25.7109375" style="117" customWidth="1"/>
    <col min="5883" max="5883" width="11.5703125" style="117" customWidth="1"/>
    <col min="5884" max="5884" width="18.42578125" style="117" customWidth="1"/>
    <col min="5885" max="5885" width="10.140625" style="117" customWidth="1"/>
    <col min="5886" max="5886" width="15.5703125" style="117" customWidth="1"/>
    <col min="5887" max="5887" width="16" style="117" customWidth="1"/>
    <col min="5888" max="5888" width="7" style="117" customWidth="1"/>
    <col min="5889" max="5889" width="14.42578125" style="117" customWidth="1"/>
    <col min="5890" max="5890" width="11" style="117" customWidth="1"/>
    <col min="5891" max="5892" width="13.85546875" style="117" customWidth="1"/>
    <col min="5893" max="5893" width="12.140625" style="117" customWidth="1"/>
    <col min="5894" max="5894" width="13.85546875" style="117" customWidth="1"/>
    <col min="5895" max="5895" width="11.5703125" style="117" customWidth="1"/>
    <col min="5896" max="5896" width="15.140625" style="117" customWidth="1"/>
    <col min="5897" max="5897" width="13.85546875" style="117" customWidth="1"/>
    <col min="5898" max="5898" width="10.5703125" style="117" customWidth="1"/>
    <col min="5899" max="5899" width="13.85546875" style="117" customWidth="1"/>
    <col min="5900" max="5900" width="11.7109375" style="117" customWidth="1"/>
    <col min="5901" max="5901" width="0" style="117" hidden="1" customWidth="1"/>
    <col min="5902" max="5902" width="35.140625" style="117" customWidth="1"/>
    <col min="5903" max="5903" width="36.28515625" style="117" customWidth="1"/>
    <col min="5904" max="6136" width="9.140625" style="117"/>
    <col min="6137" max="6137" width="3.5703125" style="117" customWidth="1"/>
    <col min="6138" max="6138" width="25.7109375" style="117" customWidth="1"/>
    <col min="6139" max="6139" width="11.5703125" style="117" customWidth="1"/>
    <col min="6140" max="6140" width="18.42578125" style="117" customWidth="1"/>
    <col min="6141" max="6141" width="10.140625" style="117" customWidth="1"/>
    <col min="6142" max="6142" width="15.5703125" style="117" customWidth="1"/>
    <col min="6143" max="6143" width="16" style="117" customWidth="1"/>
    <col min="6144" max="6144" width="7" style="117" customWidth="1"/>
    <col min="6145" max="6145" width="14.42578125" style="117" customWidth="1"/>
    <col min="6146" max="6146" width="11" style="117" customWidth="1"/>
    <col min="6147" max="6148" width="13.85546875" style="117" customWidth="1"/>
    <col min="6149" max="6149" width="12.140625" style="117" customWidth="1"/>
    <col min="6150" max="6150" width="13.85546875" style="117" customWidth="1"/>
    <col min="6151" max="6151" width="11.5703125" style="117" customWidth="1"/>
    <col min="6152" max="6152" width="15.140625" style="117" customWidth="1"/>
    <col min="6153" max="6153" width="13.85546875" style="117" customWidth="1"/>
    <col min="6154" max="6154" width="10.5703125" style="117" customWidth="1"/>
    <col min="6155" max="6155" width="13.85546875" style="117" customWidth="1"/>
    <col min="6156" max="6156" width="11.7109375" style="117" customWidth="1"/>
    <col min="6157" max="6157" width="0" style="117" hidden="1" customWidth="1"/>
    <col min="6158" max="6158" width="35.140625" style="117" customWidth="1"/>
    <col min="6159" max="6159" width="36.28515625" style="117" customWidth="1"/>
    <col min="6160" max="6392" width="9.140625" style="117"/>
    <col min="6393" max="6393" width="3.5703125" style="117" customWidth="1"/>
    <col min="6394" max="6394" width="25.7109375" style="117" customWidth="1"/>
    <col min="6395" max="6395" width="11.5703125" style="117" customWidth="1"/>
    <col min="6396" max="6396" width="18.42578125" style="117" customWidth="1"/>
    <col min="6397" max="6397" width="10.140625" style="117" customWidth="1"/>
    <col min="6398" max="6398" width="15.5703125" style="117" customWidth="1"/>
    <col min="6399" max="6399" width="16" style="117" customWidth="1"/>
    <col min="6400" max="6400" width="7" style="117" customWidth="1"/>
    <col min="6401" max="6401" width="14.42578125" style="117" customWidth="1"/>
    <col min="6402" max="6402" width="11" style="117" customWidth="1"/>
    <col min="6403" max="6404" width="13.85546875" style="117" customWidth="1"/>
    <col min="6405" max="6405" width="12.140625" style="117" customWidth="1"/>
    <col min="6406" max="6406" width="13.85546875" style="117" customWidth="1"/>
    <col min="6407" max="6407" width="11.5703125" style="117" customWidth="1"/>
    <col min="6408" max="6408" width="15.140625" style="117" customWidth="1"/>
    <col min="6409" max="6409" width="13.85546875" style="117" customWidth="1"/>
    <col min="6410" max="6410" width="10.5703125" style="117" customWidth="1"/>
    <col min="6411" max="6411" width="13.85546875" style="117" customWidth="1"/>
    <col min="6412" max="6412" width="11.7109375" style="117" customWidth="1"/>
    <col min="6413" max="6413" width="0" style="117" hidden="1" customWidth="1"/>
    <col min="6414" max="6414" width="35.140625" style="117" customWidth="1"/>
    <col min="6415" max="6415" width="36.28515625" style="117" customWidth="1"/>
    <col min="6416" max="6648" width="9.140625" style="117"/>
    <col min="6649" max="6649" width="3.5703125" style="117" customWidth="1"/>
    <col min="6650" max="6650" width="25.7109375" style="117" customWidth="1"/>
    <col min="6651" max="6651" width="11.5703125" style="117" customWidth="1"/>
    <col min="6652" max="6652" width="18.42578125" style="117" customWidth="1"/>
    <col min="6653" max="6653" width="10.140625" style="117" customWidth="1"/>
    <col min="6654" max="6654" width="15.5703125" style="117" customWidth="1"/>
    <col min="6655" max="6655" width="16" style="117" customWidth="1"/>
    <col min="6656" max="6656" width="7" style="117" customWidth="1"/>
    <col min="6657" max="6657" width="14.42578125" style="117" customWidth="1"/>
    <col min="6658" max="6658" width="11" style="117" customWidth="1"/>
    <col min="6659" max="6660" width="13.85546875" style="117" customWidth="1"/>
    <col min="6661" max="6661" width="12.140625" style="117" customWidth="1"/>
    <col min="6662" max="6662" width="13.85546875" style="117" customWidth="1"/>
    <col min="6663" max="6663" width="11.5703125" style="117" customWidth="1"/>
    <col min="6664" max="6664" width="15.140625" style="117" customWidth="1"/>
    <col min="6665" max="6665" width="13.85546875" style="117" customWidth="1"/>
    <col min="6666" max="6666" width="10.5703125" style="117" customWidth="1"/>
    <col min="6667" max="6667" width="13.85546875" style="117" customWidth="1"/>
    <col min="6668" max="6668" width="11.7109375" style="117" customWidth="1"/>
    <col min="6669" max="6669" width="0" style="117" hidden="1" customWidth="1"/>
    <col min="6670" max="6670" width="35.140625" style="117" customWidth="1"/>
    <col min="6671" max="6671" width="36.28515625" style="117" customWidth="1"/>
    <col min="6672" max="6904" width="9.140625" style="117"/>
    <col min="6905" max="6905" width="3.5703125" style="117" customWidth="1"/>
    <col min="6906" max="6906" width="25.7109375" style="117" customWidth="1"/>
    <col min="6907" max="6907" width="11.5703125" style="117" customWidth="1"/>
    <col min="6908" max="6908" width="18.42578125" style="117" customWidth="1"/>
    <col min="6909" max="6909" width="10.140625" style="117" customWidth="1"/>
    <col min="6910" max="6910" width="15.5703125" style="117" customWidth="1"/>
    <col min="6911" max="6911" width="16" style="117" customWidth="1"/>
    <col min="6912" max="6912" width="7" style="117" customWidth="1"/>
    <col min="6913" max="6913" width="14.42578125" style="117" customWidth="1"/>
    <col min="6914" max="6914" width="11" style="117" customWidth="1"/>
    <col min="6915" max="6916" width="13.85546875" style="117" customWidth="1"/>
    <col min="6917" max="6917" width="12.140625" style="117" customWidth="1"/>
    <col min="6918" max="6918" width="13.85546875" style="117" customWidth="1"/>
    <col min="6919" max="6919" width="11.5703125" style="117" customWidth="1"/>
    <col min="6920" max="6920" width="15.140625" style="117" customWidth="1"/>
    <col min="6921" max="6921" width="13.85546875" style="117" customWidth="1"/>
    <col min="6922" max="6922" width="10.5703125" style="117" customWidth="1"/>
    <col min="6923" max="6923" width="13.85546875" style="117" customWidth="1"/>
    <col min="6924" max="6924" width="11.7109375" style="117" customWidth="1"/>
    <col min="6925" max="6925" width="0" style="117" hidden="1" customWidth="1"/>
    <col min="6926" max="6926" width="35.140625" style="117" customWidth="1"/>
    <col min="6927" max="6927" width="36.28515625" style="117" customWidth="1"/>
    <col min="6928" max="7160" width="9.140625" style="117"/>
    <col min="7161" max="7161" width="3.5703125" style="117" customWidth="1"/>
    <col min="7162" max="7162" width="25.7109375" style="117" customWidth="1"/>
    <col min="7163" max="7163" width="11.5703125" style="117" customWidth="1"/>
    <col min="7164" max="7164" width="18.42578125" style="117" customWidth="1"/>
    <col min="7165" max="7165" width="10.140625" style="117" customWidth="1"/>
    <col min="7166" max="7166" width="15.5703125" style="117" customWidth="1"/>
    <col min="7167" max="7167" width="16" style="117" customWidth="1"/>
    <col min="7168" max="7168" width="7" style="117" customWidth="1"/>
    <col min="7169" max="7169" width="14.42578125" style="117" customWidth="1"/>
    <col min="7170" max="7170" width="11" style="117" customWidth="1"/>
    <col min="7171" max="7172" width="13.85546875" style="117" customWidth="1"/>
    <col min="7173" max="7173" width="12.140625" style="117" customWidth="1"/>
    <col min="7174" max="7174" width="13.85546875" style="117" customWidth="1"/>
    <col min="7175" max="7175" width="11.5703125" style="117" customWidth="1"/>
    <col min="7176" max="7176" width="15.140625" style="117" customWidth="1"/>
    <col min="7177" max="7177" width="13.85546875" style="117" customWidth="1"/>
    <col min="7178" max="7178" width="10.5703125" style="117" customWidth="1"/>
    <col min="7179" max="7179" width="13.85546875" style="117" customWidth="1"/>
    <col min="7180" max="7180" width="11.7109375" style="117" customWidth="1"/>
    <col min="7181" max="7181" width="0" style="117" hidden="1" customWidth="1"/>
    <col min="7182" max="7182" width="35.140625" style="117" customWidth="1"/>
    <col min="7183" max="7183" width="36.28515625" style="117" customWidth="1"/>
    <col min="7184" max="7416" width="9.140625" style="117"/>
    <col min="7417" max="7417" width="3.5703125" style="117" customWidth="1"/>
    <col min="7418" max="7418" width="25.7109375" style="117" customWidth="1"/>
    <col min="7419" max="7419" width="11.5703125" style="117" customWidth="1"/>
    <col min="7420" max="7420" width="18.42578125" style="117" customWidth="1"/>
    <col min="7421" max="7421" width="10.140625" style="117" customWidth="1"/>
    <col min="7422" max="7422" width="15.5703125" style="117" customWidth="1"/>
    <col min="7423" max="7423" width="16" style="117" customWidth="1"/>
    <col min="7424" max="7424" width="7" style="117" customWidth="1"/>
    <col min="7425" max="7425" width="14.42578125" style="117" customWidth="1"/>
    <col min="7426" max="7426" width="11" style="117" customWidth="1"/>
    <col min="7427" max="7428" width="13.85546875" style="117" customWidth="1"/>
    <col min="7429" max="7429" width="12.140625" style="117" customWidth="1"/>
    <col min="7430" max="7430" width="13.85546875" style="117" customWidth="1"/>
    <col min="7431" max="7431" width="11.5703125" style="117" customWidth="1"/>
    <col min="7432" max="7432" width="15.140625" style="117" customWidth="1"/>
    <col min="7433" max="7433" width="13.85546875" style="117" customWidth="1"/>
    <col min="7434" max="7434" width="10.5703125" style="117" customWidth="1"/>
    <col min="7435" max="7435" width="13.85546875" style="117" customWidth="1"/>
    <col min="7436" max="7436" width="11.7109375" style="117" customWidth="1"/>
    <col min="7437" max="7437" width="0" style="117" hidden="1" customWidth="1"/>
    <col min="7438" max="7438" width="35.140625" style="117" customWidth="1"/>
    <col min="7439" max="7439" width="36.28515625" style="117" customWidth="1"/>
    <col min="7440" max="7672" width="9.140625" style="117"/>
    <col min="7673" max="7673" width="3.5703125" style="117" customWidth="1"/>
    <col min="7674" max="7674" width="25.7109375" style="117" customWidth="1"/>
    <col min="7675" max="7675" width="11.5703125" style="117" customWidth="1"/>
    <col min="7676" max="7676" width="18.42578125" style="117" customWidth="1"/>
    <col min="7677" max="7677" width="10.140625" style="117" customWidth="1"/>
    <col min="7678" max="7678" width="15.5703125" style="117" customWidth="1"/>
    <col min="7679" max="7679" width="16" style="117" customWidth="1"/>
    <col min="7680" max="7680" width="7" style="117" customWidth="1"/>
    <col min="7681" max="7681" width="14.42578125" style="117" customWidth="1"/>
    <col min="7682" max="7682" width="11" style="117" customWidth="1"/>
    <col min="7683" max="7684" width="13.85546875" style="117" customWidth="1"/>
    <col min="7685" max="7685" width="12.140625" style="117" customWidth="1"/>
    <col min="7686" max="7686" width="13.85546875" style="117" customWidth="1"/>
    <col min="7687" max="7687" width="11.5703125" style="117" customWidth="1"/>
    <col min="7688" max="7688" width="15.140625" style="117" customWidth="1"/>
    <col min="7689" max="7689" width="13.85546875" style="117" customWidth="1"/>
    <col min="7690" max="7690" width="10.5703125" style="117" customWidth="1"/>
    <col min="7691" max="7691" width="13.85546875" style="117" customWidth="1"/>
    <col min="7692" max="7692" width="11.7109375" style="117" customWidth="1"/>
    <col min="7693" max="7693" width="0" style="117" hidden="1" customWidth="1"/>
    <col min="7694" max="7694" width="35.140625" style="117" customWidth="1"/>
    <col min="7695" max="7695" width="36.28515625" style="117" customWidth="1"/>
    <col min="7696" max="7928" width="9.140625" style="117"/>
    <col min="7929" max="7929" width="3.5703125" style="117" customWidth="1"/>
    <col min="7930" max="7930" width="25.7109375" style="117" customWidth="1"/>
    <col min="7931" max="7931" width="11.5703125" style="117" customWidth="1"/>
    <col min="7932" max="7932" width="18.42578125" style="117" customWidth="1"/>
    <col min="7933" max="7933" width="10.140625" style="117" customWidth="1"/>
    <col min="7934" max="7934" width="15.5703125" style="117" customWidth="1"/>
    <col min="7935" max="7935" width="16" style="117" customWidth="1"/>
    <col min="7936" max="7936" width="7" style="117" customWidth="1"/>
    <col min="7937" max="7937" width="14.42578125" style="117" customWidth="1"/>
    <col min="7938" max="7938" width="11" style="117" customWidth="1"/>
    <col min="7939" max="7940" width="13.85546875" style="117" customWidth="1"/>
    <col min="7941" max="7941" width="12.140625" style="117" customWidth="1"/>
    <col min="7942" max="7942" width="13.85546875" style="117" customWidth="1"/>
    <col min="7943" max="7943" width="11.5703125" style="117" customWidth="1"/>
    <col min="7944" max="7944" width="15.140625" style="117" customWidth="1"/>
    <col min="7945" max="7945" width="13.85546875" style="117" customWidth="1"/>
    <col min="7946" max="7946" width="10.5703125" style="117" customWidth="1"/>
    <col min="7947" max="7947" width="13.85546875" style="117" customWidth="1"/>
    <col min="7948" max="7948" width="11.7109375" style="117" customWidth="1"/>
    <col min="7949" max="7949" width="0" style="117" hidden="1" customWidth="1"/>
    <col min="7950" max="7950" width="35.140625" style="117" customWidth="1"/>
    <col min="7951" max="7951" width="36.28515625" style="117" customWidth="1"/>
    <col min="7952" max="8184" width="9.140625" style="117"/>
    <col min="8185" max="8185" width="3.5703125" style="117" customWidth="1"/>
    <col min="8186" max="8186" width="25.7109375" style="117" customWidth="1"/>
    <col min="8187" max="8187" width="11.5703125" style="117" customWidth="1"/>
    <col min="8188" max="8188" width="18.42578125" style="117" customWidth="1"/>
    <col min="8189" max="8189" width="10.140625" style="117" customWidth="1"/>
    <col min="8190" max="8190" width="15.5703125" style="117" customWidth="1"/>
    <col min="8191" max="8191" width="16" style="117" customWidth="1"/>
    <col min="8192" max="8192" width="7" style="117" customWidth="1"/>
    <col min="8193" max="8193" width="14.42578125" style="117" customWidth="1"/>
    <col min="8194" max="8194" width="11" style="117" customWidth="1"/>
    <col min="8195" max="8196" width="13.85546875" style="117" customWidth="1"/>
    <col min="8197" max="8197" width="12.140625" style="117" customWidth="1"/>
    <col min="8198" max="8198" width="13.85546875" style="117" customWidth="1"/>
    <col min="8199" max="8199" width="11.5703125" style="117" customWidth="1"/>
    <col min="8200" max="8200" width="15.140625" style="117" customWidth="1"/>
    <col min="8201" max="8201" width="13.85546875" style="117" customWidth="1"/>
    <col min="8202" max="8202" width="10.5703125" style="117" customWidth="1"/>
    <col min="8203" max="8203" width="13.85546875" style="117" customWidth="1"/>
    <col min="8204" max="8204" width="11.7109375" style="117" customWidth="1"/>
    <col min="8205" max="8205" width="0" style="117" hidden="1" customWidth="1"/>
    <col min="8206" max="8206" width="35.140625" style="117" customWidth="1"/>
    <col min="8207" max="8207" width="36.28515625" style="117" customWidth="1"/>
    <col min="8208" max="8440" width="9.140625" style="117"/>
    <col min="8441" max="8441" width="3.5703125" style="117" customWidth="1"/>
    <col min="8442" max="8442" width="25.7109375" style="117" customWidth="1"/>
    <col min="8443" max="8443" width="11.5703125" style="117" customWidth="1"/>
    <col min="8444" max="8444" width="18.42578125" style="117" customWidth="1"/>
    <col min="8445" max="8445" width="10.140625" style="117" customWidth="1"/>
    <col min="8446" max="8446" width="15.5703125" style="117" customWidth="1"/>
    <col min="8447" max="8447" width="16" style="117" customWidth="1"/>
    <col min="8448" max="8448" width="7" style="117" customWidth="1"/>
    <col min="8449" max="8449" width="14.42578125" style="117" customWidth="1"/>
    <col min="8450" max="8450" width="11" style="117" customWidth="1"/>
    <col min="8451" max="8452" width="13.85546875" style="117" customWidth="1"/>
    <col min="8453" max="8453" width="12.140625" style="117" customWidth="1"/>
    <col min="8454" max="8454" width="13.85546875" style="117" customWidth="1"/>
    <col min="8455" max="8455" width="11.5703125" style="117" customWidth="1"/>
    <col min="8456" max="8456" width="15.140625" style="117" customWidth="1"/>
    <col min="8457" max="8457" width="13.85546875" style="117" customWidth="1"/>
    <col min="8458" max="8458" width="10.5703125" style="117" customWidth="1"/>
    <col min="8459" max="8459" width="13.85546875" style="117" customWidth="1"/>
    <col min="8460" max="8460" width="11.7109375" style="117" customWidth="1"/>
    <col min="8461" max="8461" width="0" style="117" hidden="1" customWidth="1"/>
    <col min="8462" max="8462" width="35.140625" style="117" customWidth="1"/>
    <col min="8463" max="8463" width="36.28515625" style="117" customWidth="1"/>
    <col min="8464" max="8696" width="9.140625" style="117"/>
    <col min="8697" max="8697" width="3.5703125" style="117" customWidth="1"/>
    <col min="8698" max="8698" width="25.7109375" style="117" customWidth="1"/>
    <col min="8699" max="8699" width="11.5703125" style="117" customWidth="1"/>
    <col min="8700" max="8700" width="18.42578125" style="117" customWidth="1"/>
    <col min="8701" max="8701" width="10.140625" style="117" customWidth="1"/>
    <col min="8702" max="8702" width="15.5703125" style="117" customWidth="1"/>
    <col min="8703" max="8703" width="16" style="117" customWidth="1"/>
    <col min="8704" max="8704" width="7" style="117" customWidth="1"/>
    <col min="8705" max="8705" width="14.42578125" style="117" customWidth="1"/>
    <col min="8706" max="8706" width="11" style="117" customWidth="1"/>
    <col min="8707" max="8708" width="13.85546875" style="117" customWidth="1"/>
    <col min="8709" max="8709" width="12.140625" style="117" customWidth="1"/>
    <col min="8710" max="8710" width="13.85546875" style="117" customWidth="1"/>
    <col min="8711" max="8711" width="11.5703125" style="117" customWidth="1"/>
    <col min="8712" max="8712" width="15.140625" style="117" customWidth="1"/>
    <col min="8713" max="8713" width="13.85546875" style="117" customWidth="1"/>
    <col min="8714" max="8714" width="10.5703125" style="117" customWidth="1"/>
    <col min="8715" max="8715" width="13.85546875" style="117" customWidth="1"/>
    <col min="8716" max="8716" width="11.7109375" style="117" customWidth="1"/>
    <col min="8717" max="8717" width="0" style="117" hidden="1" customWidth="1"/>
    <col min="8718" max="8718" width="35.140625" style="117" customWidth="1"/>
    <col min="8719" max="8719" width="36.28515625" style="117" customWidth="1"/>
    <col min="8720" max="8952" width="9.140625" style="117"/>
    <col min="8953" max="8953" width="3.5703125" style="117" customWidth="1"/>
    <col min="8954" max="8954" width="25.7109375" style="117" customWidth="1"/>
    <col min="8955" max="8955" width="11.5703125" style="117" customWidth="1"/>
    <col min="8956" max="8956" width="18.42578125" style="117" customWidth="1"/>
    <col min="8957" max="8957" width="10.140625" style="117" customWidth="1"/>
    <col min="8958" max="8958" width="15.5703125" style="117" customWidth="1"/>
    <col min="8959" max="8959" width="16" style="117" customWidth="1"/>
    <col min="8960" max="8960" width="7" style="117" customWidth="1"/>
    <col min="8961" max="8961" width="14.42578125" style="117" customWidth="1"/>
    <col min="8962" max="8962" width="11" style="117" customWidth="1"/>
    <col min="8963" max="8964" width="13.85546875" style="117" customWidth="1"/>
    <col min="8965" max="8965" width="12.140625" style="117" customWidth="1"/>
    <col min="8966" max="8966" width="13.85546875" style="117" customWidth="1"/>
    <col min="8967" max="8967" width="11.5703125" style="117" customWidth="1"/>
    <col min="8968" max="8968" width="15.140625" style="117" customWidth="1"/>
    <col min="8969" max="8969" width="13.85546875" style="117" customWidth="1"/>
    <col min="8970" max="8970" width="10.5703125" style="117" customWidth="1"/>
    <col min="8971" max="8971" width="13.85546875" style="117" customWidth="1"/>
    <col min="8972" max="8972" width="11.7109375" style="117" customWidth="1"/>
    <col min="8973" max="8973" width="0" style="117" hidden="1" customWidth="1"/>
    <col min="8974" max="8974" width="35.140625" style="117" customWidth="1"/>
    <col min="8975" max="8975" width="36.28515625" style="117" customWidth="1"/>
    <col min="8976" max="9208" width="9.140625" style="117"/>
    <col min="9209" max="9209" width="3.5703125" style="117" customWidth="1"/>
    <col min="9210" max="9210" width="25.7109375" style="117" customWidth="1"/>
    <col min="9211" max="9211" width="11.5703125" style="117" customWidth="1"/>
    <col min="9212" max="9212" width="18.42578125" style="117" customWidth="1"/>
    <col min="9213" max="9213" width="10.140625" style="117" customWidth="1"/>
    <col min="9214" max="9214" width="15.5703125" style="117" customWidth="1"/>
    <col min="9215" max="9215" width="16" style="117" customWidth="1"/>
    <col min="9216" max="9216" width="7" style="117" customWidth="1"/>
    <col min="9217" max="9217" width="14.42578125" style="117" customWidth="1"/>
    <col min="9218" max="9218" width="11" style="117" customWidth="1"/>
    <col min="9219" max="9220" width="13.85546875" style="117" customWidth="1"/>
    <col min="9221" max="9221" width="12.140625" style="117" customWidth="1"/>
    <col min="9222" max="9222" width="13.85546875" style="117" customWidth="1"/>
    <col min="9223" max="9223" width="11.5703125" style="117" customWidth="1"/>
    <col min="9224" max="9224" width="15.140625" style="117" customWidth="1"/>
    <col min="9225" max="9225" width="13.85546875" style="117" customWidth="1"/>
    <col min="9226" max="9226" width="10.5703125" style="117" customWidth="1"/>
    <col min="9227" max="9227" width="13.85546875" style="117" customWidth="1"/>
    <col min="9228" max="9228" width="11.7109375" style="117" customWidth="1"/>
    <col min="9229" max="9229" width="0" style="117" hidden="1" customWidth="1"/>
    <col min="9230" max="9230" width="35.140625" style="117" customWidth="1"/>
    <col min="9231" max="9231" width="36.28515625" style="117" customWidth="1"/>
    <col min="9232" max="9464" width="9.140625" style="117"/>
    <col min="9465" max="9465" width="3.5703125" style="117" customWidth="1"/>
    <col min="9466" max="9466" width="25.7109375" style="117" customWidth="1"/>
    <col min="9467" max="9467" width="11.5703125" style="117" customWidth="1"/>
    <col min="9468" max="9468" width="18.42578125" style="117" customWidth="1"/>
    <col min="9469" max="9469" width="10.140625" style="117" customWidth="1"/>
    <col min="9470" max="9470" width="15.5703125" style="117" customWidth="1"/>
    <col min="9471" max="9471" width="16" style="117" customWidth="1"/>
    <col min="9472" max="9472" width="7" style="117" customWidth="1"/>
    <col min="9473" max="9473" width="14.42578125" style="117" customWidth="1"/>
    <col min="9474" max="9474" width="11" style="117" customWidth="1"/>
    <col min="9475" max="9476" width="13.85546875" style="117" customWidth="1"/>
    <col min="9477" max="9477" width="12.140625" style="117" customWidth="1"/>
    <col min="9478" max="9478" width="13.85546875" style="117" customWidth="1"/>
    <col min="9479" max="9479" width="11.5703125" style="117" customWidth="1"/>
    <col min="9480" max="9480" width="15.140625" style="117" customWidth="1"/>
    <col min="9481" max="9481" width="13.85546875" style="117" customWidth="1"/>
    <col min="9482" max="9482" width="10.5703125" style="117" customWidth="1"/>
    <col min="9483" max="9483" width="13.85546875" style="117" customWidth="1"/>
    <col min="9484" max="9484" width="11.7109375" style="117" customWidth="1"/>
    <col min="9485" max="9485" width="0" style="117" hidden="1" customWidth="1"/>
    <col min="9486" max="9486" width="35.140625" style="117" customWidth="1"/>
    <col min="9487" max="9487" width="36.28515625" style="117" customWidth="1"/>
    <col min="9488" max="9720" width="9.140625" style="117"/>
    <col min="9721" max="9721" width="3.5703125" style="117" customWidth="1"/>
    <col min="9722" max="9722" width="25.7109375" style="117" customWidth="1"/>
    <col min="9723" max="9723" width="11.5703125" style="117" customWidth="1"/>
    <col min="9724" max="9724" width="18.42578125" style="117" customWidth="1"/>
    <col min="9725" max="9725" width="10.140625" style="117" customWidth="1"/>
    <col min="9726" max="9726" width="15.5703125" style="117" customWidth="1"/>
    <col min="9727" max="9727" width="16" style="117" customWidth="1"/>
    <col min="9728" max="9728" width="7" style="117" customWidth="1"/>
    <col min="9729" max="9729" width="14.42578125" style="117" customWidth="1"/>
    <col min="9730" max="9730" width="11" style="117" customWidth="1"/>
    <col min="9731" max="9732" width="13.85546875" style="117" customWidth="1"/>
    <col min="9733" max="9733" width="12.140625" style="117" customWidth="1"/>
    <col min="9734" max="9734" width="13.85546875" style="117" customWidth="1"/>
    <col min="9735" max="9735" width="11.5703125" style="117" customWidth="1"/>
    <col min="9736" max="9736" width="15.140625" style="117" customWidth="1"/>
    <col min="9737" max="9737" width="13.85546875" style="117" customWidth="1"/>
    <col min="9738" max="9738" width="10.5703125" style="117" customWidth="1"/>
    <col min="9739" max="9739" width="13.85546875" style="117" customWidth="1"/>
    <col min="9740" max="9740" width="11.7109375" style="117" customWidth="1"/>
    <col min="9741" max="9741" width="0" style="117" hidden="1" customWidth="1"/>
    <col min="9742" max="9742" width="35.140625" style="117" customWidth="1"/>
    <col min="9743" max="9743" width="36.28515625" style="117" customWidth="1"/>
    <col min="9744" max="9976" width="9.140625" style="117"/>
    <col min="9977" max="9977" width="3.5703125" style="117" customWidth="1"/>
    <col min="9978" max="9978" width="25.7109375" style="117" customWidth="1"/>
    <col min="9979" max="9979" width="11.5703125" style="117" customWidth="1"/>
    <col min="9980" max="9980" width="18.42578125" style="117" customWidth="1"/>
    <col min="9981" max="9981" width="10.140625" style="117" customWidth="1"/>
    <col min="9982" max="9982" width="15.5703125" style="117" customWidth="1"/>
    <col min="9983" max="9983" width="16" style="117" customWidth="1"/>
    <col min="9984" max="9984" width="7" style="117" customWidth="1"/>
    <col min="9985" max="9985" width="14.42578125" style="117" customWidth="1"/>
    <col min="9986" max="9986" width="11" style="117" customWidth="1"/>
    <col min="9987" max="9988" width="13.85546875" style="117" customWidth="1"/>
    <col min="9989" max="9989" width="12.140625" style="117" customWidth="1"/>
    <col min="9990" max="9990" width="13.85546875" style="117" customWidth="1"/>
    <col min="9991" max="9991" width="11.5703125" style="117" customWidth="1"/>
    <col min="9992" max="9992" width="15.140625" style="117" customWidth="1"/>
    <col min="9993" max="9993" width="13.85546875" style="117" customWidth="1"/>
    <col min="9994" max="9994" width="10.5703125" style="117" customWidth="1"/>
    <col min="9995" max="9995" width="13.85546875" style="117" customWidth="1"/>
    <col min="9996" max="9996" width="11.7109375" style="117" customWidth="1"/>
    <col min="9997" max="9997" width="0" style="117" hidden="1" customWidth="1"/>
    <col min="9998" max="9998" width="35.140625" style="117" customWidth="1"/>
    <col min="9999" max="9999" width="36.28515625" style="117" customWidth="1"/>
    <col min="10000" max="10232" width="9.140625" style="117"/>
    <col min="10233" max="10233" width="3.5703125" style="117" customWidth="1"/>
    <col min="10234" max="10234" width="25.7109375" style="117" customWidth="1"/>
    <col min="10235" max="10235" width="11.5703125" style="117" customWidth="1"/>
    <col min="10236" max="10236" width="18.42578125" style="117" customWidth="1"/>
    <col min="10237" max="10237" width="10.140625" style="117" customWidth="1"/>
    <col min="10238" max="10238" width="15.5703125" style="117" customWidth="1"/>
    <col min="10239" max="10239" width="16" style="117" customWidth="1"/>
    <col min="10240" max="10240" width="7" style="117" customWidth="1"/>
    <col min="10241" max="10241" width="14.42578125" style="117" customWidth="1"/>
    <col min="10242" max="10242" width="11" style="117" customWidth="1"/>
    <col min="10243" max="10244" width="13.85546875" style="117" customWidth="1"/>
    <col min="10245" max="10245" width="12.140625" style="117" customWidth="1"/>
    <col min="10246" max="10246" width="13.85546875" style="117" customWidth="1"/>
    <col min="10247" max="10247" width="11.5703125" style="117" customWidth="1"/>
    <col min="10248" max="10248" width="15.140625" style="117" customWidth="1"/>
    <col min="10249" max="10249" width="13.85546875" style="117" customWidth="1"/>
    <col min="10250" max="10250" width="10.5703125" style="117" customWidth="1"/>
    <col min="10251" max="10251" width="13.85546875" style="117" customWidth="1"/>
    <col min="10252" max="10252" width="11.7109375" style="117" customWidth="1"/>
    <col min="10253" max="10253" width="0" style="117" hidden="1" customWidth="1"/>
    <col min="10254" max="10254" width="35.140625" style="117" customWidth="1"/>
    <col min="10255" max="10255" width="36.28515625" style="117" customWidth="1"/>
    <col min="10256" max="10488" width="9.140625" style="117"/>
    <col min="10489" max="10489" width="3.5703125" style="117" customWidth="1"/>
    <col min="10490" max="10490" width="25.7109375" style="117" customWidth="1"/>
    <col min="10491" max="10491" width="11.5703125" style="117" customWidth="1"/>
    <col min="10492" max="10492" width="18.42578125" style="117" customWidth="1"/>
    <col min="10493" max="10493" width="10.140625" style="117" customWidth="1"/>
    <col min="10494" max="10494" width="15.5703125" style="117" customWidth="1"/>
    <col min="10495" max="10495" width="16" style="117" customWidth="1"/>
    <col min="10496" max="10496" width="7" style="117" customWidth="1"/>
    <col min="10497" max="10497" width="14.42578125" style="117" customWidth="1"/>
    <col min="10498" max="10498" width="11" style="117" customWidth="1"/>
    <col min="10499" max="10500" width="13.85546875" style="117" customWidth="1"/>
    <col min="10501" max="10501" width="12.140625" style="117" customWidth="1"/>
    <col min="10502" max="10502" width="13.85546875" style="117" customWidth="1"/>
    <col min="10503" max="10503" width="11.5703125" style="117" customWidth="1"/>
    <col min="10504" max="10504" width="15.140625" style="117" customWidth="1"/>
    <col min="10505" max="10505" width="13.85546875" style="117" customWidth="1"/>
    <col min="10506" max="10506" width="10.5703125" style="117" customWidth="1"/>
    <col min="10507" max="10507" width="13.85546875" style="117" customWidth="1"/>
    <col min="10508" max="10508" width="11.7109375" style="117" customWidth="1"/>
    <col min="10509" max="10509" width="0" style="117" hidden="1" customWidth="1"/>
    <col min="10510" max="10510" width="35.140625" style="117" customWidth="1"/>
    <col min="10511" max="10511" width="36.28515625" style="117" customWidth="1"/>
    <col min="10512" max="10744" width="9.140625" style="117"/>
    <col min="10745" max="10745" width="3.5703125" style="117" customWidth="1"/>
    <col min="10746" max="10746" width="25.7109375" style="117" customWidth="1"/>
    <col min="10747" max="10747" width="11.5703125" style="117" customWidth="1"/>
    <col min="10748" max="10748" width="18.42578125" style="117" customWidth="1"/>
    <col min="10749" max="10749" width="10.140625" style="117" customWidth="1"/>
    <col min="10750" max="10750" width="15.5703125" style="117" customWidth="1"/>
    <col min="10751" max="10751" width="16" style="117" customWidth="1"/>
    <col min="10752" max="10752" width="7" style="117" customWidth="1"/>
    <col min="10753" max="10753" width="14.42578125" style="117" customWidth="1"/>
    <col min="10754" max="10754" width="11" style="117" customWidth="1"/>
    <col min="10755" max="10756" width="13.85546875" style="117" customWidth="1"/>
    <col min="10757" max="10757" width="12.140625" style="117" customWidth="1"/>
    <col min="10758" max="10758" width="13.85546875" style="117" customWidth="1"/>
    <col min="10759" max="10759" width="11.5703125" style="117" customWidth="1"/>
    <col min="10760" max="10760" width="15.140625" style="117" customWidth="1"/>
    <col min="10761" max="10761" width="13.85546875" style="117" customWidth="1"/>
    <col min="10762" max="10762" width="10.5703125" style="117" customWidth="1"/>
    <col min="10763" max="10763" width="13.85546875" style="117" customWidth="1"/>
    <col min="10764" max="10764" width="11.7109375" style="117" customWidth="1"/>
    <col min="10765" max="10765" width="0" style="117" hidden="1" customWidth="1"/>
    <col min="10766" max="10766" width="35.140625" style="117" customWidth="1"/>
    <col min="10767" max="10767" width="36.28515625" style="117" customWidth="1"/>
    <col min="10768" max="11000" width="9.140625" style="117"/>
    <col min="11001" max="11001" width="3.5703125" style="117" customWidth="1"/>
    <col min="11002" max="11002" width="25.7109375" style="117" customWidth="1"/>
    <col min="11003" max="11003" width="11.5703125" style="117" customWidth="1"/>
    <col min="11004" max="11004" width="18.42578125" style="117" customWidth="1"/>
    <col min="11005" max="11005" width="10.140625" style="117" customWidth="1"/>
    <col min="11006" max="11006" width="15.5703125" style="117" customWidth="1"/>
    <col min="11007" max="11007" width="16" style="117" customWidth="1"/>
    <col min="11008" max="11008" width="7" style="117" customWidth="1"/>
    <col min="11009" max="11009" width="14.42578125" style="117" customWidth="1"/>
    <col min="11010" max="11010" width="11" style="117" customWidth="1"/>
    <col min="11011" max="11012" width="13.85546875" style="117" customWidth="1"/>
    <col min="11013" max="11013" width="12.140625" style="117" customWidth="1"/>
    <col min="11014" max="11014" width="13.85546875" style="117" customWidth="1"/>
    <col min="11015" max="11015" width="11.5703125" style="117" customWidth="1"/>
    <col min="11016" max="11016" width="15.140625" style="117" customWidth="1"/>
    <col min="11017" max="11017" width="13.85546875" style="117" customWidth="1"/>
    <col min="11018" max="11018" width="10.5703125" style="117" customWidth="1"/>
    <col min="11019" max="11019" width="13.85546875" style="117" customWidth="1"/>
    <col min="11020" max="11020" width="11.7109375" style="117" customWidth="1"/>
    <col min="11021" max="11021" width="0" style="117" hidden="1" customWidth="1"/>
    <col min="11022" max="11022" width="35.140625" style="117" customWidth="1"/>
    <col min="11023" max="11023" width="36.28515625" style="117" customWidth="1"/>
    <col min="11024" max="11256" width="9.140625" style="117"/>
    <col min="11257" max="11257" width="3.5703125" style="117" customWidth="1"/>
    <col min="11258" max="11258" width="25.7109375" style="117" customWidth="1"/>
    <col min="11259" max="11259" width="11.5703125" style="117" customWidth="1"/>
    <col min="11260" max="11260" width="18.42578125" style="117" customWidth="1"/>
    <col min="11261" max="11261" width="10.140625" style="117" customWidth="1"/>
    <col min="11262" max="11262" width="15.5703125" style="117" customWidth="1"/>
    <col min="11263" max="11263" width="16" style="117" customWidth="1"/>
    <col min="11264" max="11264" width="7" style="117" customWidth="1"/>
    <col min="11265" max="11265" width="14.42578125" style="117" customWidth="1"/>
    <col min="11266" max="11266" width="11" style="117" customWidth="1"/>
    <col min="11267" max="11268" width="13.85546875" style="117" customWidth="1"/>
    <col min="11269" max="11269" width="12.140625" style="117" customWidth="1"/>
    <col min="11270" max="11270" width="13.85546875" style="117" customWidth="1"/>
    <col min="11271" max="11271" width="11.5703125" style="117" customWidth="1"/>
    <col min="11272" max="11272" width="15.140625" style="117" customWidth="1"/>
    <col min="11273" max="11273" width="13.85546875" style="117" customWidth="1"/>
    <col min="11274" max="11274" width="10.5703125" style="117" customWidth="1"/>
    <col min="11275" max="11275" width="13.85546875" style="117" customWidth="1"/>
    <col min="11276" max="11276" width="11.7109375" style="117" customWidth="1"/>
    <col min="11277" max="11277" width="0" style="117" hidden="1" customWidth="1"/>
    <col min="11278" max="11278" width="35.140625" style="117" customWidth="1"/>
    <col min="11279" max="11279" width="36.28515625" style="117" customWidth="1"/>
    <col min="11280" max="11512" width="9.140625" style="117"/>
    <col min="11513" max="11513" width="3.5703125" style="117" customWidth="1"/>
    <col min="11514" max="11514" width="25.7109375" style="117" customWidth="1"/>
    <col min="11515" max="11515" width="11.5703125" style="117" customWidth="1"/>
    <col min="11516" max="11516" width="18.42578125" style="117" customWidth="1"/>
    <col min="11517" max="11517" width="10.140625" style="117" customWidth="1"/>
    <col min="11518" max="11518" width="15.5703125" style="117" customWidth="1"/>
    <col min="11519" max="11519" width="16" style="117" customWidth="1"/>
    <col min="11520" max="11520" width="7" style="117" customWidth="1"/>
    <col min="11521" max="11521" width="14.42578125" style="117" customWidth="1"/>
    <col min="11522" max="11522" width="11" style="117" customWidth="1"/>
    <col min="11523" max="11524" width="13.85546875" style="117" customWidth="1"/>
    <col min="11525" max="11525" width="12.140625" style="117" customWidth="1"/>
    <col min="11526" max="11526" width="13.85546875" style="117" customWidth="1"/>
    <col min="11527" max="11527" width="11.5703125" style="117" customWidth="1"/>
    <col min="11528" max="11528" width="15.140625" style="117" customWidth="1"/>
    <col min="11529" max="11529" width="13.85546875" style="117" customWidth="1"/>
    <col min="11530" max="11530" width="10.5703125" style="117" customWidth="1"/>
    <col min="11531" max="11531" width="13.85546875" style="117" customWidth="1"/>
    <col min="11532" max="11532" width="11.7109375" style="117" customWidth="1"/>
    <col min="11533" max="11533" width="0" style="117" hidden="1" customWidth="1"/>
    <col min="11534" max="11534" width="35.140625" style="117" customWidth="1"/>
    <col min="11535" max="11535" width="36.28515625" style="117" customWidth="1"/>
    <col min="11536" max="11768" width="9.140625" style="117"/>
    <col min="11769" max="11769" width="3.5703125" style="117" customWidth="1"/>
    <col min="11770" max="11770" width="25.7109375" style="117" customWidth="1"/>
    <col min="11771" max="11771" width="11.5703125" style="117" customWidth="1"/>
    <col min="11772" max="11772" width="18.42578125" style="117" customWidth="1"/>
    <col min="11773" max="11773" width="10.140625" style="117" customWidth="1"/>
    <col min="11774" max="11774" width="15.5703125" style="117" customWidth="1"/>
    <col min="11775" max="11775" width="16" style="117" customWidth="1"/>
    <col min="11776" max="11776" width="7" style="117" customWidth="1"/>
    <col min="11777" max="11777" width="14.42578125" style="117" customWidth="1"/>
    <col min="11778" max="11778" width="11" style="117" customWidth="1"/>
    <col min="11779" max="11780" width="13.85546875" style="117" customWidth="1"/>
    <col min="11781" max="11781" width="12.140625" style="117" customWidth="1"/>
    <col min="11782" max="11782" width="13.85546875" style="117" customWidth="1"/>
    <col min="11783" max="11783" width="11.5703125" style="117" customWidth="1"/>
    <col min="11784" max="11784" width="15.140625" style="117" customWidth="1"/>
    <col min="11785" max="11785" width="13.85546875" style="117" customWidth="1"/>
    <col min="11786" max="11786" width="10.5703125" style="117" customWidth="1"/>
    <col min="11787" max="11787" width="13.85546875" style="117" customWidth="1"/>
    <col min="11788" max="11788" width="11.7109375" style="117" customWidth="1"/>
    <col min="11789" max="11789" width="0" style="117" hidden="1" customWidth="1"/>
    <col min="11790" max="11790" width="35.140625" style="117" customWidth="1"/>
    <col min="11791" max="11791" width="36.28515625" style="117" customWidth="1"/>
    <col min="11792" max="12024" width="9.140625" style="117"/>
    <col min="12025" max="12025" width="3.5703125" style="117" customWidth="1"/>
    <col min="12026" max="12026" width="25.7109375" style="117" customWidth="1"/>
    <col min="12027" max="12027" width="11.5703125" style="117" customWidth="1"/>
    <col min="12028" max="12028" width="18.42578125" style="117" customWidth="1"/>
    <col min="12029" max="12029" width="10.140625" style="117" customWidth="1"/>
    <col min="12030" max="12030" width="15.5703125" style="117" customWidth="1"/>
    <col min="12031" max="12031" width="16" style="117" customWidth="1"/>
    <col min="12032" max="12032" width="7" style="117" customWidth="1"/>
    <col min="12033" max="12033" width="14.42578125" style="117" customWidth="1"/>
    <col min="12034" max="12034" width="11" style="117" customWidth="1"/>
    <col min="12035" max="12036" width="13.85546875" style="117" customWidth="1"/>
    <col min="12037" max="12037" width="12.140625" style="117" customWidth="1"/>
    <col min="12038" max="12038" width="13.85546875" style="117" customWidth="1"/>
    <col min="12039" max="12039" width="11.5703125" style="117" customWidth="1"/>
    <col min="12040" max="12040" width="15.140625" style="117" customWidth="1"/>
    <col min="12041" max="12041" width="13.85546875" style="117" customWidth="1"/>
    <col min="12042" max="12042" width="10.5703125" style="117" customWidth="1"/>
    <col min="12043" max="12043" width="13.85546875" style="117" customWidth="1"/>
    <col min="12044" max="12044" width="11.7109375" style="117" customWidth="1"/>
    <col min="12045" max="12045" width="0" style="117" hidden="1" customWidth="1"/>
    <col min="12046" max="12046" width="35.140625" style="117" customWidth="1"/>
    <col min="12047" max="12047" width="36.28515625" style="117" customWidth="1"/>
    <col min="12048" max="12280" width="9.140625" style="117"/>
    <col min="12281" max="12281" width="3.5703125" style="117" customWidth="1"/>
    <col min="12282" max="12282" width="25.7109375" style="117" customWidth="1"/>
    <col min="12283" max="12283" width="11.5703125" style="117" customWidth="1"/>
    <col min="12284" max="12284" width="18.42578125" style="117" customWidth="1"/>
    <col min="12285" max="12285" width="10.140625" style="117" customWidth="1"/>
    <col min="12286" max="12286" width="15.5703125" style="117" customWidth="1"/>
    <col min="12287" max="12287" width="16" style="117" customWidth="1"/>
    <col min="12288" max="12288" width="7" style="117" customWidth="1"/>
    <col min="12289" max="12289" width="14.42578125" style="117" customWidth="1"/>
    <col min="12290" max="12290" width="11" style="117" customWidth="1"/>
    <col min="12291" max="12292" width="13.85546875" style="117" customWidth="1"/>
    <col min="12293" max="12293" width="12.140625" style="117" customWidth="1"/>
    <col min="12294" max="12294" width="13.85546875" style="117" customWidth="1"/>
    <col min="12295" max="12295" width="11.5703125" style="117" customWidth="1"/>
    <col min="12296" max="12296" width="15.140625" style="117" customWidth="1"/>
    <col min="12297" max="12297" width="13.85546875" style="117" customWidth="1"/>
    <col min="12298" max="12298" width="10.5703125" style="117" customWidth="1"/>
    <col min="12299" max="12299" width="13.85546875" style="117" customWidth="1"/>
    <col min="12300" max="12300" width="11.7109375" style="117" customWidth="1"/>
    <col min="12301" max="12301" width="0" style="117" hidden="1" customWidth="1"/>
    <col min="12302" max="12302" width="35.140625" style="117" customWidth="1"/>
    <col min="12303" max="12303" width="36.28515625" style="117" customWidth="1"/>
    <col min="12304" max="12536" width="9.140625" style="117"/>
    <col min="12537" max="12537" width="3.5703125" style="117" customWidth="1"/>
    <col min="12538" max="12538" width="25.7109375" style="117" customWidth="1"/>
    <col min="12539" max="12539" width="11.5703125" style="117" customWidth="1"/>
    <col min="12540" max="12540" width="18.42578125" style="117" customWidth="1"/>
    <col min="12541" max="12541" width="10.140625" style="117" customWidth="1"/>
    <col min="12542" max="12542" width="15.5703125" style="117" customWidth="1"/>
    <col min="12543" max="12543" width="16" style="117" customWidth="1"/>
    <col min="12544" max="12544" width="7" style="117" customWidth="1"/>
    <col min="12545" max="12545" width="14.42578125" style="117" customWidth="1"/>
    <col min="12546" max="12546" width="11" style="117" customWidth="1"/>
    <col min="12547" max="12548" width="13.85546875" style="117" customWidth="1"/>
    <col min="12549" max="12549" width="12.140625" style="117" customWidth="1"/>
    <col min="12550" max="12550" width="13.85546875" style="117" customWidth="1"/>
    <col min="12551" max="12551" width="11.5703125" style="117" customWidth="1"/>
    <col min="12552" max="12552" width="15.140625" style="117" customWidth="1"/>
    <col min="12553" max="12553" width="13.85546875" style="117" customWidth="1"/>
    <col min="12554" max="12554" width="10.5703125" style="117" customWidth="1"/>
    <col min="12555" max="12555" width="13.85546875" style="117" customWidth="1"/>
    <col min="12556" max="12556" width="11.7109375" style="117" customWidth="1"/>
    <col min="12557" max="12557" width="0" style="117" hidden="1" customWidth="1"/>
    <col min="12558" max="12558" width="35.140625" style="117" customWidth="1"/>
    <col min="12559" max="12559" width="36.28515625" style="117" customWidth="1"/>
    <col min="12560" max="12792" width="9.140625" style="117"/>
    <col min="12793" max="12793" width="3.5703125" style="117" customWidth="1"/>
    <col min="12794" max="12794" width="25.7109375" style="117" customWidth="1"/>
    <col min="12795" max="12795" width="11.5703125" style="117" customWidth="1"/>
    <col min="12796" max="12796" width="18.42578125" style="117" customWidth="1"/>
    <col min="12797" max="12797" width="10.140625" style="117" customWidth="1"/>
    <col min="12798" max="12798" width="15.5703125" style="117" customWidth="1"/>
    <col min="12799" max="12799" width="16" style="117" customWidth="1"/>
    <col min="12800" max="12800" width="7" style="117" customWidth="1"/>
    <col min="12801" max="12801" width="14.42578125" style="117" customWidth="1"/>
    <col min="12802" max="12802" width="11" style="117" customWidth="1"/>
    <col min="12803" max="12804" width="13.85546875" style="117" customWidth="1"/>
    <col min="12805" max="12805" width="12.140625" style="117" customWidth="1"/>
    <col min="12806" max="12806" width="13.85546875" style="117" customWidth="1"/>
    <col min="12807" max="12807" width="11.5703125" style="117" customWidth="1"/>
    <col min="12808" max="12808" width="15.140625" style="117" customWidth="1"/>
    <col min="12809" max="12809" width="13.85546875" style="117" customWidth="1"/>
    <col min="12810" max="12810" width="10.5703125" style="117" customWidth="1"/>
    <col min="12811" max="12811" width="13.85546875" style="117" customWidth="1"/>
    <col min="12812" max="12812" width="11.7109375" style="117" customWidth="1"/>
    <col min="12813" max="12813" width="0" style="117" hidden="1" customWidth="1"/>
    <col min="12814" max="12814" width="35.140625" style="117" customWidth="1"/>
    <col min="12815" max="12815" width="36.28515625" style="117" customWidth="1"/>
    <col min="12816" max="13048" width="9.140625" style="117"/>
    <col min="13049" max="13049" width="3.5703125" style="117" customWidth="1"/>
    <col min="13050" max="13050" width="25.7109375" style="117" customWidth="1"/>
    <col min="13051" max="13051" width="11.5703125" style="117" customWidth="1"/>
    <col min="13052" max="13052" width="18.42578125" style="117" customWidth="1"/>
    <col min="13053" max="13053" width="10.140625" style="117" customWidth="1"/>
    <col min="13054" max="13054" width="15.5703125" style="117" customWidth="1"/>
    <col min="13055" max="13055" width="16" style="117" customWidth="1"/>
    <col min="13056" max="13056" width="7" style="117" customWidth="1"/>
    <col min="13057" max="13057" width="14.42578125" style="117" customWidth="1"/>
    <col min="13058" max="13058" width="11" style="117" customWidth="1"/>
    <col min="13059" max="13060" width="13.85546875" style="117" customWidth="1"/>
    <col min="13061" max="13061" width="12.140625" style="117" customWidth="1"/>
    <col min="13062" max="13062" width="13.85546875" style="117" customWidth="1"/>
    <col min="13063" max="13063" width="11.5703125" style="117" customWidth="1"/>
    <col min="13064" max="13064" width="15.140625" style="117" customWidth="1"/>
    <col min="13065" max="13065" width="13.85546875" style="117" customWidth="1"/>
    <col min="13066" max="13066" width="10.5703125" style="117" customWidth="1"/>
    <col min="13067" max="13067" width="13.85546875" style="117" customWidth="1"/>
    <col min="13068" max="13068" width="11.7109375" style="117" customWidth="1"/>
    <col min="13069" max="13069" width="0" style="117" hidden="1" customWidth="1"/>
    <col min="13070" max="13070" width="35.140625" style="117" customWidth="1"/>
    <col min="13071" max="13071" width="36.28515625" style="117" customWidth="1"/>
    <col min="13072" max="13304" width="9.140625" style="117"/>
    <col min="13305" max="13305" width="3.5703125" style="117" customWidth="1"/>
    <col min="13306" max="13306" width="25.7109375" style="117" customWidth="1"/>
    <col min="13307" max="13307" width="11.5703125" style="117" customWidth="1"/>
    <col min="13308" max="13308" width="18.42578125" style="117" customWidth="1"/>
    <col min="13309" max="13309" width="10.140625" style="117" customWidth="1"/>
    <col min="13310" max="13310" width="15.5703125" style="117" customWidth="1"/>
    <col min="13311" max="13311" width="16" style="117" customWidth="1"/>
    <col min="13312" max="13312" width="7" style="117" customWidth="1"/>
    <col min="13313" max="13313" width="14.42578125" style="117" customWidth="1"/>
    <col min="13314" max="13314" width="11" style="117" customWidth="1"/>
    <col min="13315" max="13316" width="13.85546875" style="117" customWidth="1"/>
    <col min="13317" max="13317" width="12.140625" style="117" customWidth="1"/>
    <col min="13318" max="13318" width="13.85546875" style="117" customWidth="1"/>
    <col min="13319" max="13319" width="11.5703125" style="117" customWidth="1"/>
    <col min="13320" max="13320" width="15.140625" style="117" customWidth="1"/>
    <col min="13321" max="13321" width="13.85546875" style="117" customWidth="1"/>
    <col min="13322" max="13322" width="10.5703125" style="117" customWidth="1"/>
    <col min="13323" max="13323" width="13.85546875" style="117" customWidth="1"/>
    <col min="13324" max="13324" width="11.7109375" style="117" customWidth="1"/>
    <col min="13325" max="13325" width="0" style="117" hidden="1" customWidth="1"/>
    <col min="13326" max="13326" width="35.140625" style="117" customWidth="1"/>
    <col min="13327" max="13327" width="36.28515625" style="117" customWidth="1"/>
    <col min="13328" max="13560" width="9.140625" style="117"/>
    <col min="13561" max="13561" width="3.5703125" style="117" customWidth="1"/>
    <col min="13562" max="13562" width="25.7109375" style="117" customWidth="1"/>
    <col min="13563" max="13563" width="11.5703125" style="117" customWidth="1"/>
    <col min="13564" max="13564" width="18.42578125" style="117" customWidth="1"/>
    <col min="13565" max="13565" width="10.140625" style="117" customWidth="1"/>
    <col min="13566" max="13566" width="15.5703125" style="117" customWidth="1"/>
    <col min="13567" max="13567" width="16" style="117" customWidth="1"/>
    <col min="13568" max="13568" width="7" style="117" customWidth="1"/>
    <col min="13569" max="13569" width="14.42578125" style="117" customWidth="1"/>
    <col min="13570" max="13570" width="11" style="117" customWidth="1"/>
    <col min="13571" max="13572" width="13.85546875" style="117" customWidth="1"/>
    <col min="13573" max="13573" width="12.140625" style="117" customWidth="1"/>
    <col min="13574" max="13574" width="13.85546875" style="117" customWidth="1"/>
    <col min="13575" max="13575" width="11.5703125" style="117" customWidth="1"/>
    <col min="13576" max="13576" width="15.140625" style="117" customWidth="1"/>
    <col min="13577" max="13577" width="13.85546875" style="117" customWidth="1"/>
    <col min="13578" max="13578" width="10.5703125" style="117" customWidth="1"/>
    <col min="13579" max="13579" width="13.85546875" style="117" customWidth="1"/>
    <col min="13580" max="13580" width="11.7109375" style="117" customWidth="1"/>
    <col min="13581" max="13581" width="0" style="117" hidden="1" customWidth="1"/>
    <col min="13582" max="13582" width="35.140625" style="117" customWidth="1"/>
    <col min="13583" max="13583" width="36.28515625" style="117" customWidth="1"/>
    <col min="13584" max="13816" width="9.140625" style="117"/>
    <col min="13817" max="13817" width="3.5703125" style="117" customWidth="1"/>
    <col min="13818" max="13818" width="25.7109375" style="117" customWidth="1"/>
    <col min="13819" max="13819" width="11.5703125" style="117" customWidth="1"/>
    <col min="13820" max="13820" width="18.42578125" style="117" customWidth="1"/>
    <col min="13821" max="13821" width="10.140625" style="117" customWidth="1"/>
    <col min="13822" max="13822" width="15.5703125" style="117" customWidth="1"/>
    <col min="13823" max="13823" width="16" style="117" customWidth="1"/>
    <col min="13824" max="13824" width="7" style="117" customWidth="1"/>
    <col min="13825" max="13825" width="14.42578125" style="117" customWidth="1"/>
    <col min="13826" max="13826" width="11" style="117" customWidth="1"/>
    <col min="13827" max="13828" width="13.85546875" style="117" customWidth="1"/>
    <col min="13829" max="13829" width="12.140625" style="117" customWidth="1"/>
    <col min="13830" max="13830" width="13.85546875" style="117" customWidth="1"/>
    <col min="13831" max="13831" width="11.5703125" style="117" customWidth="1"/>
    <col min="13832" max="13832" width="15.140625" style="117" customWidth="1"/>
    <col min="13833" max="13833" width="13.85546875" style="117" customWidth="1"/>
    <col min="13834" max="13834" width="10.5703125" style="117" customWidth="1"/>
    <col min="13835" max="13835" width="13.85546875" style="117" customWidth="1"/>
    <col min="13836" max="13836" width="11.7109375" style="117" customWidth="1"/>
    <col min="13837" max="13837" width="0" style="117" hidden="1" customWidth="1"/>
    <col min="13838" max="13838" width="35.140625" style="117" customWidth="1"/>
    <col min="13839" max="13839" width="36.28515625" style="117" customWidth="1"/>
    <col min="13840" max="14072" width="9.140625" style="117"/>
    <col min="14073" max="14073" width="3.5703125" style="117" customWidth="1"/>
    <col min="14074" max="14074" width="25.7109375" style="117" customWidth="1"/>
    <col min="14075" max="14075" width="11.5703125" style="117" customWidth="1"/>
    <col min="14076" max="14076" width="18.42578125" style="117" customWidth="1"/>
    <col min="14077" max="14077" width="10.140625" style="117" customWidth="1"/>
    <col min="14078" max="14078" width="15.5703125" style="117" customWidth="1"/>
    <col min="14079" max="14079" width="16" style="117" customWidth="1"/>
    <col min="14080" max="14080" width="7" style="117" customWidth="1"/>
    <col min="14081" max="14081" width="14.42578125" style="117" customWidth="1"/>
    <col min="14082" max="14082" width="11" style="117" customWidth="1"/>
    <col min="14083" max="14084" width="13.85546875" style="117" customWidth="1"/>
    <col min="14085" max="14085" width="12.140625" style="117" customWidth="1"/>
    <col min="14086" max="14086" width="13.85546875" style="117" customWidth="1"/>
    <col min="14087" max="14087" width="11.5703125" style="117" customWidth="1"/>
    <col min="14088" max="14088" width="15.140625" style="117" customWidth="1"/>
    <col min="14089" max="14089" width="13.85546875" style="117" customWidth="1"/>
    <col min="14090" max="14090" width="10.5703125" style="117" customWidth="1"/>
    <col min="14091" max="14091" width="13.85546875" style="117" customWidth="1"/>
    <col min="14092" max="14092" width="11.7109375" style="117" customWidth="1"/>
    <col min="14093" max="14093" width="0" style="117" hidden="1" customWidth="1"/>
    <col min="14094" max="14094" width="35.140625" style="117" customWidth="1"/>
    <col min="14095" max="14095" width="36.28515625" style="117" customWidth="1"/>
    <col min="14096" max="14328" width="9.140625" style="117"/>
    <col min="14329" max="14329" width="3.5703125" style="117" customWidth="1"/>
    <col min="14330" max="14330" width="25.7109375" style="117" customWidth="1"/>
    <col min="14331" max="14331" width="11.5703125" style="117" customWidth="1"/>
    <col min="14332" max="14332" width="18.42578125" style="117" customWidth="1"/>
    <col min="14333" max="14333" width="10.140625" style="117" customWidth="1"/>
    <col min="14334" max="14334" width="15.5703125" style="117" customWidth="1"/>
    <col min="14335" max="14335" width="16" style="117" customWidth="1"/>
    <col min="14336" max="14336" width="7" style="117" customWidth="1"/>
    <col min="14337" max="14337" width="14.42578125" style="117" customWidth="1"/>
    <col min="14338" max="14338" width="11" style="117" customWidth="1"/>
    <col min="14339" max="14340" width="13.85546875" style="117" customWidth="1"/>
    <col min="14341" max="14341" width="12.140625" style="117" customWidth="1"/>
    <col min="14342" max="14342" width="13.85546875" style="117" customWidth="1"/>
    <col min="14343" max="14343" width="11.5703125" style="117" customWidth="1"/>
    <col min="14344" max="14344" width="15.140625" style="117" customWidth="1"/>
    <col min="14345" max="14345" width="13.85546875" style="117" customWidth="1"/>
    <col min="14346" max="14346" width="10.5703125" style="117" customWidth="1"/>
    <col min="14347" max="14347" width="13.85546875" style="117" customWidth="1"/>
    <col min="14348" max="14348" width="11.7109375" style="117" customWidth="1"/>
    <col min="14349" max="14349" width="0" style="117" hidden="1" customWidth="1"/>
    <col min="14350" max="14350" width="35.140625" style="117" customWidth="1"/>
    <col min="14351" max="14351" width="36.28515625" style="117" customWidth="1"/>
    <col min="14352" max="14584" width="9.140625" style="117"/>
    <col min="14585" max="14585" width="3.5703125" style="117" customWidth="1"/>
    <col min="14586" max="14586" width="25.7109375" style="117" customWidth="1"/>
    <col min="14587" max="14587" width="11.5703125" style="117" customWidth="1"/>
    <col min="14588" max="14588" width="18.42578125" style="117" customWidth="1"/>
    <col min="14589" max="14589" width="10.140625" style="117" customWidth="1"/>
    <col min="14590" max="14590" width="15.5703125" style="117" customWidth="1"/>
    <col min="14591" max="14591" width="16" style="117" customWidth="1"/>
    <col min="14592" max="14592" width="7" style="117" customWidth="1"/>
    <col min="14593" max="14593" width="14.42578125" style="117" customWidth="1"/>
    <col min="14594" max="14594" width="11" style="117" customWidth="1"/>
    <col min="14595" max="14596" width="13.85546875" style="117" customWidth="1"/>
    <col min="14597" max="14597" width="12.140625" style="117" customWidth="1"/>
    <col min="14598" max="14598" width="13.85546875" style="117" customWidth="1"/>
    <col min="14599" max="14599" width="11.5703125" style="117" customWidth="1"/>
    <col min="14600" max="14600" width="15.140625" style="117" customWidth="1"/>
    <col min="14601" max="14601" width="13.85546875" style="117" customWidth="1"/>
    <col min="14602" max="14602" width="10.5703125" style="117" customWidth="1"/>
    <col min="14603" max="14603" width="13.85546875" style="117" customWidth="1"/>
    <col min="14604" max="14604" width="11.7109375" style="117" customWidth="1"/>
    <col min="14605" max="14605" width="0" style="117" hidden="1" customWidth="1"/>
    <col min="14606" max="14606" width="35.140625" style="117" customWidth="1"/>
    <col min="14607" max="14607" width="36.28515625" style="117" customWidth="1"/>
    <col min="14608" max="14840" width="9.140625" style="117"/>
    <col min="14841" max="14841" width="3.5703125" style="117" customWidth="1"/>
    <col min="14842" max="14842" width="25.7109375" style="117" customWidth="1"/>
    <col min="14843" max="14843" width="11.5703125" style="117" customWidth="1"/>
    <col min="14844" max="14844" width="18.42578125" style="117" customWidth="1"/>
    <col min="14845" max="14845" width="10.140625" style="117" customWidth="1"/>
    <col min="14846" max="14846" width="15.5703125" style="117" customWidth="1"/>
    <col min="14847" max="14847" width="16" style="117" customWidth="1"/>
    <col min="14848" max="14848" width="7" style="117" customWidth="1"/>
    <col min="14849" max="14849" width="14.42578125" style="117" customWidth="1"/>
    <col min="14850" max="14850" width="11" style="117" customWidth="1"/>
    <col min="14851" max="14852" width="13.85546875" style="117" customWidth="1"/>
    <col min="14853" max="14853" width="12.140625" style="117" customWidth="1"/>
    <col min="14854" max="14854" width="13.85546875" style="117" customWidth="1"/>
    <col min="14855" max="14855" width="11.5703125" style="117" customWidth="1"/>
    <col min="14856" max="14856" width="15.140625" style="117" customWidth="1"/>
    <col min="14857" max="14857" width="13.85546875" style="117" customWidth="1"/>
    <col min="14858" max="14858" width="10.5703125" style="117" customWidth="1"/>
    <col min="14859" max="14859" width="13.85546875" style="117" customWidth="1"/>
    <col min="14860" max="14860" width="11.7109375" style="117" customWidth="1"/>
    <col min="14861" max="14861" width="0" style="117" hidden="1" customWidth="1"/>
    <col min="14862" max="14862" width="35.140625" style="117" customWidth="1"/>
    <col min="14863" max="14863" width="36.28515625" style="117" customWidth="1"/>
    <col min="14864" max="15096" width="9.140625" style="117"/>
    <col min="15097" max="15097" width="3.5703125" style="117" customWidth="1"/>
    <col min="15098" max="15098" width="25.7109375" style="117" customWidth="1"/>
    <col min="15099" max="15099" width="11.5703125" style="117" customWidth="1"/>
    <col min="15100" max="15100" width="18.42578125" style="117" customWidth="1"/>
    <col min="15101" max="15101" width="10.140625" style="117" customWidth="1"/>
    <col min="15102" max="15102" width="15.5703125" style="117" customWidth="1"/>
    <col min="15103" max="15103" width="16" style="117" customWidth="1"/>
    <col min="15104" max="15104" width="7" style="117" customWidth="1"/>
    <col min="15105" max="15105" width="14.42578125" style="117" customWidth="1"/>
    <col min="15106" max="15106" width="11" style="117" customWidth="1"/>
    <col min="15107" max="15108" width="13.85546875" style="117" customWidth="1"/>
    <col min="15109" max="15109" width="12.140625" style="117" customWidth="1"/>
    <col min="15110" max="15110" width="13.85546875" style="117" customWidth="1"/>
    <col min="15111" max="15111" width="11.5703125" style="117" customWidth="1"/>
    <col min="15112" max="15112" width="15.140625" style="117" customWidth="1"/>
    <col min="15113" max="15113" width="13.85546875" style="117" customWidth="1"/>
    <col min="15114" max="15114" width="10.5703125" style="117" customWidth="1"/>
    <col min="15115" max="15115" width="13.85546875" style="117" customWidth="1"/>
    <col min="15116" max="15116" width="11.7109375" style="117" customWidth="1"/>
    <col min="15117" max="15117" width="0" style="117" hidden="1" customWidth="1"/>
    <col min="15118" max="15118" width="35.140625" style="117" customWidth="1"/>
    <col min="15119" max="15119" width="36.28515625" style="117" customWidth="1"/>
    <col min="15120" max="15352" width="9.140625" style="117"/>
    <col min="15353" max="15353" width="3.5703125" style="117" customWidth="1"/>
    <col min="15354" max="15354" width="25.7109375" style="117" customWidth="1"/>
    <col min="15355" max="15355" width="11.5703125" style="117" customWidth="1"/>
    <col min="15356" max="15356" width="18.42578125" style="117" customWidth="1"/>
    <col min="15357" max="15357" width="10.140625" style="117" customWidth="1"/>
    <col min="15358" max="15358" width="15.5703125" style="117" customWidth="1"/>
    <col min="15359" max="15359" width="16" style="117" customWidth="1"/>
    <col min="15360" max="15360" width="7" style="117" customWidth="1"/>
    <col min="15361" max="15361" width="14.42578125" style="117" customWidth="1"/>
    <col min="15362" max="15362" width="11" style="117" customWidth="1"/>
    <col min="15363" max="15364" width="13.85546875" style="117" customWidth="1"/>
    <col min="15365" max="15365" width="12.140625" style="117" customWidth="1"/>
    <col min="15366" max="15366" width="13.85546875" style="117" customWidth="1"/>
    <col min="15367" max="15367" width="11.5703125" style="117" customWidth="1"/>
    <col min="15368" max="15368" width="15.140625" style="117" customWidth="1"/>
    <col min="15369" max="15369" width="13.85546875" style="117" customWidth="1"/>
    <col min="15370" max="15370" width="10.5703125" style="117" customWidth="1"/>
    <col min="15371" max="15371" width="13.85546875" style="117" customWidth="1"/>
    <col min="15372" max="15372" width="11.7109375" style="117" customWidth="1"/>
    <col min="15373" max="15373" width="0" style="117" hidden="1" customWidth="1"/>
    <col min="15374" max="15374" width="35.140625" style="117" customWidth="1"/>
    <col min="15375" max="15375" width="36.28515625" style="117" customWidth="1"/>
    <col min="15376" max="15608" width="9.140625" style="117"/>
    <col min="15609" max="15609" width="3.5703125" style="117" customWidth="1"/>
    <col min="15610" max="15610" width="25.7109375" style="117" customWidth="1"/>
    <col min="15611" max="15611" width="11.5703125" style="117" customWidth="1"/>
    <col min="15612" max="15612" width="18.42578125" style="117" customWidth="1"/>
    <col min="15613" max="15613" width="10.140625" style="117" customWidth="1"/>
    <col min="15614" max="15614" width="15.5703125" style="117" customWidth="1"/>
    <col min="15615" max="15615" width="16" style="117" customWidth="1"/>
    <col min="15616" max="15616" width="7" style="117" customWidth="1"/>
    <col min="15617" max="15617" width="14.42578125" style="117" customWidth="1"/>
    <col min="15618" max="15618" width="11" style="117" customWidth="1"/>
    <col min="15619" max="15620" width="13.85546875" style="117" customWidth="1"/>
    <col min="15621" max="15621" width="12.140625" style="117" customWidth="1"/>
    <col min="15622" max="15622" width="13.85546875" style="117" customWidth="1"/>
    <col min="15623" max="15623" width="11.5703125" style="117" customWidth="1"/>
    <col min="15624" max="15624" width="15.140625" style="117" customWidth="1"/>
    <col min="15625" max="15625" width="13.85546875" style="117" customWidth="1"/>
    <col min="15626" max="15626" width="10.5703125" style="117" customWidth="1"/>
    <col min="15627" max="15627" width="13.85546875" style="117" customWidth="1"/>
    <col min="15628" max="15628" width="11.7109375" style="117" customWidth="1"/>
    <col min="15629" max="15629" width="0" style="117" hidden="1" customWidth="1"/>
    <col min="15630" max="15630" width="35.140625" style="117" customWidth="1"/>
    <col min="15631" max="15631" width="36.28515625" style="117" customWidth="1"/>
    <col min="15632" max="15864" width="9.140625" style="117"/>
    <col min="15865" max="15865" width="3.5703125" style="117" customWidth="1"/>
    <col min="15866" max="15866" width="25.7109375" style="117" customWidth="1"/>
    <col min="15867" max="15867" width="11.5703125" style="117" customWidth="1"/>
    <col min="15868" max="15868" width="18.42578125" style="117" customWidth="1"/>
    <col min="15869" max="15869" width="10.140625" style="117" customWidth="1"/>
    <col min="15870" max="15870" width="15.5703125" style="117" customWidth="1"/>
    <col min="15871" max="15871" width="16" style="117" customWidth="1"/>
    <col min="15872" max="15872" width="7" style="117" customWidth="1"/>
    <col min="15873" max="15873" width="14.42578125" style="117" customWidth="1"/>
    <col min="15874" max="15874" width="11" style="117" customWidth="1"/>
    <col min="15875" max="15876" width="13.85546875" style="117" customWidth="1"/>
    <col min="15877" max="15877" width="12.140625" style="117" customWidth="1"/>
    <col min="15878" max="15878" width="13.85546875" style="117" customWidth="1"/>
    <col min="15879" max="15879" width="11.5703125" style="117" customWidth="1"/>
    <col min="15880" max="15880" width="15.140625" style="117" customWidth="1"/>
    <col min="15881" max="15881" width="13.85546875" style="117" customWidth="1"/>
    <col min="15882" max="15882" width="10.5703125" style="117" customWidth="1"/>
    <col min="15883" max="15883" width="13.85546875" style="117" customWidth="1"/>
    <col min="15884" max="15884" width="11.7109375" style="117" customWidth="1"/>
    <col min="15885" max="15885" width="0" style="117" hidden="1" customWidth="1"/>
    <col min="15886" max="15886" width="35.140625" style="117" customWidth="1"/>
    <col min="15887" max="15887" width="36.28515625" style="117" customWidth="1"/>
    <col min="15888" max="16120" width="9.140625" style="117"/>
    <col min="16121" max="16121" width="3.5703125" style="117" customWidth="1"/>
    <col min="16122" max="16122" width="25.7109375" style="117" customWidth="1"/>
    <col min="16123" max="16123" width="11.5703125" style="117" customWidth="1"/>
    <col min="16124" max="16124" width="18.42578125" style="117" customWidth="1"/>
    <col min="16125" max="16125" width="10.140625" style="117" customWidth="1"/>
    <col min="16126" max="16126" width="15.5703125" style="117" customWidth="1"/>
    <col min="16127" max="16127" width="16" style="117" customWidth="1"/>
    <col min="16128" max="16128" width="7" style="117" customWidth="1"/>
    <col min="16129" max="16129" width="14.42578125" style="117" customWidth="1"/>
    <col min="16130" max="16130" width="11" style="117" customWidth="1"/>
    <col min="16131" max="16132" width="13.85546875" style="117" customWidth="1"/>
    <col min="16133" max="16133" width="12.140625" style="117" customWidth="1"/>
    <col min="16134" max="16134" width="13.85546875" style="117" customWidth="1"/>
    <col min="16135" max="16135" width="11.5703125" style="117" customWidth="1"/>
    <col min="16136" max="16136" width="15.140625" style="117" customWidth="1"/>
    <col min="16137" max="16137" width="13.85546875" style="117" customWidth="1"/>
    <col min="16138" max="16138" width="10.5703125" style="117" customWidth="1"/>
    <col min="16139" max="16139" width="13.85546875" style="117" customWidth="1"/>
    <col min="16140" max="16140" width="11.7109375" style="117" customWidth="1"/>
    <col min="16141" max="16141" width="0" style="117" hidden="1" customWidth="1"/>
    <col min="16142" max="16142" width="35.140625" style="117" customWidth="1"/>
    <col min="16143" max="16143" width="36.28515625" style="117" customWidth="1"/>
    <col min="16144" max="16384" width="9.140625" style="117"/>
  </cols>
  <sheetData>
    <row r="1" spans="1:15">
      <c r="M1" s="119" t="s">
        <v>274</v>
      </c>
    </row>
    <row r="2" spans="1:15">
      <c r="O2" s="119" t="s">
        <v>298</v>
      </c>
    </row>
    <row r="3" spans="1:15">
      <c r="A3" s="484" t="s">
        <v>286</v>
      </c>
      <c r="B3" s="484"/>
      <c r="C3" s="484"/>
      <c r="D3" s="484"/>
      <c r="E3" s="484"/>
      <c r="F3" s="484"/>
      <c r="G3" s="484"/>
      <c r="H3" s="484"/>
      <c r="I3" s="484"/>
      <c r="J3" s="484"/>
      <c r="K3" s="484"/>
      <c r="L3" s="484"/>
      <c r="M3" s="484"/>
      <c r="N3" s="484"/>
      <c r="O3" s="484"/>
    </row>
    <row r="4" spans="1:15">
      <c r="A4" s="485" t="s">
        <v>335</v>
      </c>
      <c r="B4" s="485"/>
      <c r="C4" s="485"/>
      <c r="D4" s="485"/>
      <c r="E4" s="485"/>
      <c r="F4" s="485"/>
      <c r="G4" s="485"/>
      <c r="H4" s="485"/>
      <c r="I4" s="485"/>
      <c r="J4" s="485"/>
      <c r="K4" s="485"/>
      <c r="L4" s="485"/>
      <c r="M4" s="485"/>
      <c r="N4" s="485"/>
      <c r="O4" s="485"/>
    </row>
    <row r="5" spans="1:15">
      <c r="G5" s="119"/>
      <c r="H5" s="119"/>
      <c r="I5" s="119"/>
      <c r="J5" s="119"/>
      <c r="K5" s="119"/>
      <c r="L5" s="119"/>
    </row>
    <row r="6" spans="1:15" ht="32.450000000000003" customHeight="1">
      <c r="A6" s="486" t="s">
        <v>0</v>
      </c>
      <c r="B6" s="487" t="s">
        <v>296</v>
      </c>
      <c r="C6" s="488" t="s">
        <v>310</v>
      </c>
      <c r="D6" s="487" t="s">
        <v>40</v>
      </c>
      <c r="E6" s="489" t="s">
        <v>336</v>
      </c>
      <c r="F6" s="489"/>
      <c r="G6" s="490"/>
      <c r="H6" s="490" t="s">
        <v>275</v>
      </c>
      <c r="I6" s="491"/>
      <c r="J6" s="491"/>
      <c r="K6" s="491"/>
      <c r="L6" s="492"/>
      <c r="M6" s="120"/>
      <c r="N6" s="489" t="s">
        <v>276</v>
      </c>
      <c r="O6" s="489"/>
    </row>
    <row r="7" spans="1:15" ht="13.15" customHeight="1">
      <c r="A7" s="486"/>
      <c r="B7" s="487"/>
      <c r="C7" s="488"/>
      <c r="D7" s="487"/>
      <c r="E7" s="508" t="s">
        <v>287</v>
      </c>
      <c r="F7" s="489" t="s">
        <v>277</v>
      </c>
      <c r="G7" s="509" t="s">
        <v>278</v>
      </c>
      <c r="H7" s="493" t="s">
        <v>288</v>
      </c>
      <c r="I7" s="493" t="s">
        <v>289</v>
      </c>
      <c r="J7" s="493" t="s">
        <v>290</v>
      </c>
      <c r="K7" s="493" t="s">
        <v>291</v>
      </c>
      <c r="L7" s="493" t="s">
        <v>279</v>
      </c>
      <c r="M7" s="121"/>
      <c r="N7" s="489" t="s">
        <v>280</v>
      </c>
      <c r="O7" s="489" t="s">
        <v>281</v>
      </c>
    </row>
    <row r="8" spans="1:15" ht="80.45" customHeight="1">
      <c r="A8" s="486"/>
      <c r="B8" s="487"/>
      <c r="C8" s="488"/>
      <c r="D8" s="487"/>
      <c r="E8" s="508"/>
      <c r="F8" s="489"/>
      <c r="G8" s="509"/>
      <c r="H8" s="495"/>
      <c r="I8" s="494"/>
      <c r="J8" s="494"/>
      <c r="K8" s="494"/>
      <c r="L8" s="494"/>
      <c r="M8" s="122"/>
      <c r="N8" s="489"/>
      <c r="O8" s="489"/>
    </row>
    <row r="9" spans="1:15">
      <c r="A9" s="123">
        <v>1</v>
      </c>
      <c r="B9" s="123">
        <v>2</v>
      </c>
      <c r="C9" s="124">
        <v>3</v>
      </c>
      <c r="D9" s="125">
        <v>4</v>
      </c>
      <c r="E9" s="125">
        <v>6</v>
      </c>
      <c r="F9" s="125">
        <v>7</v>
      </c>
      <c r="G9" s="125">
        <v>8</v>
      </c>
      <c r="H9" s="123">
        <v>9</v>
      </c>
      <c r="I9" s="123">
        <v>10</v>
      </c>
      <c r="J9" s="123">
        <v>11</v>
      </c>
      <c r="K9" s="123">
        <v>12</v>
      </c>
      <c r="L9" s="123">
        <v>13</v>
      </c>
      <c r="M9" s="123">
        <v>21</v>
      </c>
      <c r="N9" s="123">
        <v>14</v>
      </c>
      <c r="O9" s="123">
        <v>15</v>
      </c>
    </row>
    <row r="10" spans="1:15" ht="39.950000000000003" customHeight="1">
      <c r="A10" s="504" t="s">
        <v>297</v>
      </c>
      <c r="B10" s="504"/>
      <c r="C10" s="505"/>
      <c r="D10" s="126" t="s">
        <v>41</v>
      </c>
      <c r="E10" s="209">
        <f>SUM(E11:E14)</f>
        <v>22507.572</v>
      </c>
      <c r="F10" s="209">
        <f>SUM(F11:F14)</f>
        <v>22507.569</v>
      </c>
      <c r="G10" s="210">
        <f>IF(F10,F10/E10*100,0)</f>
        <v>99.999986671152257</v>
      </c>
      <c r="H10" s="501" t="s">
        <v>282</v>
      </c>
      <c r="I10" s="501" t="s">
        <v>282</v>
      </c>
      <c r="J10" s="501" t="s">
        <v>282</v>
      </c>
      <c r="K10" s="501" t="s">
        <v>282</v>
      </c>
      <c r="L10" s="501" t="s">
        <v>282</v>
      </c>
      <c r="M10" s="496"/>
      <c r="N10" s="497"/>
      <c r="O10" s="497"/>
    </row>
    <row r="11" spans="1:15" ht="39.950000000000003" customHeight="1">
      <c r="A11" s="504"/>
      <c r="B11" s="504"/>
      <c r="C11" s="506"/>
      <c r="D11" s="126" t="s">
        <v>37</v>
      </c>
      <c r="E11" s="127">
        <f t="shared" ref="E11:E12" si="0">E17</f>
        <v>7035</v>
      </c>
      <c r="F11" s="127">
        <f>F17</f>
        <v>7035</v>
      </c>
      <c r="G11" s="128">
        <f t="shared" ref="G11:G14" si="1">IF(F11,F11/E11*100,0)</f>
        <v>100</v>
      </c>
      <c r="H11" s="502"/>
      <c r="I11" s="502"/>
      <c r="J11" s="502"/>
      <c r="K11" s="502"/>
      <c r="L11" s="502"/>
      <c r="M11" s="496"/>
      <c r="N11" s="498"/>
      <c r="O11" s="498"/>
    </row>
    <row r="12" spans="1:15" ht="39.950000000000003" customHeight="1">
      <c r="A12" s="504"/>
      <c r="B12" s="504"/>
      <c r="C12" s="506"/>
      <c r="D12" s="129" t="s">
        <v>2</v>
      </c>
      <c r="E12" s="127">
        <f t="shared" si="0"/>
        <v>8598.4</v>
      </c>
      <c r="F12" s="127">
        <f>F18</f>
        <v>8598.4</v>
      </c>
      <c r="G12" s="128">
        <f t="shared" si="1"/>
        <v>100</v>
      </c>
      <c r="H12" s="502"/>
      <c r="I12" s="502"/>
      <c r="J12" s="502"/>
      <c r="K12" s="502"/>
      <c r="L12" s="502"/>
      <c r="M12" s="496"/>
      <c r="N12" s="498"/>
      <c r="O12" s="498"/>
    </row>
    <row r="13" spans="1:15" ht="39.950000000000003" customHeight="1">
      <c r="A13" s="504"/>
      <c r="B13" s="504"/>
      <c r="C13" s="506"/>
      <c r="D13" s="129" t="s">
        <v>43</v>
      </c>
      <c r="E13" s="127">
        <f>E19</f>
        <v>6874.1720000000005</v>
      </c>
      <c r="F13" s="127">
        <f>F19</f>
        <v>6874.1689999999999</v>
      </c>
      <c r="G13" s="128">
        <f t="shared" si="1"/>
        <v>99.999956358380317</v>
      </c>
      <c r="H13" s="502"/>
      <c r="I13" s="502"/>
      <c r="J13" s="502"/>
      <c r="K13" s="502"/>
      <c r="L13" s="502"/>
      <c r="M13" s="496"/>
      <c r="N13" s="498"/>
      <c r="O13" s="498"/>
    </row>
    <row r="14" spans="1:15" ht="39.950000000000003" customHeight="1">
      <c r="A14" s="504"/>
      <c r="B14" s="504"/>
      <c r="C14" s="507"/>
      <c r="D14" s="129" t="s">
        <v>263</v>
      </c>
      <c r="E14" s="127">
        <f>E20</f>
        <v>0</v>
      </c>
      <c r="F14" s="127"/>
      <c r="G14" s="128">
        <f t="shared" si="1"/>
        <v>0</v>
      </c>
      <c r="H14" s="503"/>
      <c r="I14" s="503"/>
      <c r="J14" s="503"/>
      <c r="K14" s="503"/>
      <c r="L14" s="503"/>
      <c r="M14" s="496"/>
      <c r="N14" s="499"/>
      <c r="O14" s="499"/>
    </row>
    <row r="15" spans="1:15" ht="21.75" customHeight="1">
      <c r="A15" s="500" t="s">
        <v>36</v>
      </c>
      <c r="B15" s="500"/>
      <c r="C15" s="500"/>
      <c r="D15" s="500"/>
      <c r="E15" s="500"/>
      <c r="F15" s="500"/>
      <c r="G15" s="500"/>
      <c r="H15" s="500"/>
      <c r="I15" s="500"/>
      <c r="J15" s="500"/>
      <c r="K15" s="500"/>
      <c r="L15" s="500"/>
      <c r="M15" s="500"/>
      <c r="N15" s="130"/>
      <c r="O15" s="130"/>
    </row>
    <row r="16" spans="1:15" ht="39.950000000000003" customHeight="1">
      <c r="A16" s="523">
        <v>1</v>
      </c>
      <c r="B16" s="504" t="s">
        <v>337</v>
      </c>
      <c r="C16" s="488"/>
      <c r="D16" s="131" t="s">
        <v>41</v>
      </c>
      <c r="E16" s="209">
        <f>SUM(E17:E20)</f>
        <v>22507.572</v>
      </c>
      <c r="F16" s="209">
        <f>SUM(F17:F20)</f>
        <v>22507.569</v>
      </c>
      <c r="G16" s="210">
        <f>IF(F16,F16/E16*100,0)</f>
        <v>99.999986671152257</v>
      </c>
      <c r="H16" s="149"/>
      <c r="I16" s="149"/>
      <c r="J16" s="149"/>
      <c r="K16" s="149"/>
      <c r="L16" s="132"/>
      <c r="M16" s="510"/>
      <c r="N16" s="511"/>
      <c r="O16" s="511"/>
    </row>
    <row r="17" spans="1:56" ht="39.950000000000003" customHeight="1">
      <c r="A17" s="523"/>
      <c r="B17" s="504"/>
      <c r="C17" s="488"/>
      <c r="D17" s="131" t="s">
        <v>37</v>
      </c>
      <c r="E17" s="127">
        <f>'Финансирование '!E131</f>
        <v>7035</v>
      </c>
      <c r="F17" s="127">
        <f>'Финансирование '!F131</f>
        <v>7035</v>
      </c>
      <c r="G17" s="128">
        <f t="shared" ref="G17:G20" si="2">IF(F17,F17/E17*100,0)</f>
        <v>100</v>
      </c>
      <c r="H17" s="132"/>
      <c r="I17" s="149"/>
      <c r="J17" s="132"/>
      <c r="K17" s="132"/>
      <c r="L17" s="132"/>
      <c r="M17" s="510"/>
      <c r="N17" s="512"/>
      <c r="O17" s="512"/>
    </row>
    <row r="18" spans="1:56" ht="39.950000000000003" customHeight="1">
      <c r="A18" s="523"/>
      <c r="B18" s="504"/>
      <c r="C18" s="488"/>
      <c r="D18" s="133" t="s">
        <v>360</v>
      </c>
      <c r="E18" s="127">
        <f>'Финансирование '!E132</f>
        <v>8598.4</v>
      </c>
      <c r="F18" s="127">
        <f>'Финансирование '!F132</f>
        <v>8598.4</v>
      </c>
      <c r="G18" s="128">
        <f t="shared" si="2"/>
        <v>100</v>
      </c>
      <c r="H18" s="132"/>
      <c r="I18" s="132"/>
      <c r="J18" s="132"/>
      <c r="K18" s="132"/>
      <c r="L18" s="132"/>
      <c r="M18" s="510"/>
      <c r="N18" s="512"/>
      <c r="O18" s="512"/>
    </row>
    <row r="19" spans="1:56" ht="39.950000000000003" customHeight="1">
      <c r="A19" s="523"/>
      <c r="B19" s="504"/>
      <c r="C19" s="488"/>
      <c r="D19" s="133" t="s">
        <v>43</v>
      </c>
      <c r="E19" s="127">
        <f>'Финансирование '!E133</f>
        <v>6874.1720000000005</v>
      </c>
      <c r="F19" s="127">
        <f>'Финансирование '!F133</f>
        <v>6874.1689999999999</v>
      </c>
      <c r="G19" s="128">
        <f t="shared" si="2"/>
        <v>99.999956358380317</v>
      </c>
      <c r="H19" s="127"/>
      <c r="I19" s="132"/>
      <c r="J19" s="132"/>
      <c r="K19" s="132"/>
      <c r="L19" s="132"/>
      <c r="M19" s="510"/>
      <c r="N19" s="512"/>
      <c r="O19" s="512"/>
    </row>
    <row r="20" spans="1:56" s="135" customFormat="1" ht="39.950000000000003" customHeight="1">
      <c r="A20" s="523"/>
      <c r="B20" s="504"/>
      <c r="C20" s="488"/>
      <c r="D20" s="133" t="s">
        <v>263</v>
      </c>
      <c r="E20" s="127">
        <v>0</v>
      </c>
      <c r="F20" s="127">
        <v>0</v>
      </c>
      <c r="G20" s="128">
        <f t="shared" si="2"/>
        <v>0</v>
      </c>
      <c r="H20" s="132"/>
      <c r="I20" s="132"/>
      <c r="J20" s="132"/>
      <c r="K20" s="132"/>
      <c r="L20" s="132"/>
      <c r="M20" s="510"/>
      <c r="N20" s="513"/>
      <c r="O20" s="513"/>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c r="BB20" s="134"/>
      <c r="BC20" s="134"/>
      <c r="BD20" s="134"/>
    </row>
    <row r="21" spans="1:56" s="135" customFormat="1" hidden="1">
      <c r="A21" s="514">
        <v>2</v>
      </c>
      <c r="B21" s="517" t="s">
        <v>307</v>
      </c>
      <c r="C21" s="520"/>
      <c r="D21" s="136" t="s">
        <v>41</v>
      </c>
      <c r="E21" s="137">
        <f>SUM(E22:E25)</f>
        <v>0</v>
      </c>
      <c r="F21" s="137">
        <f>SUM(F22:F25)</f>
        <v>0</v>
      </c>
      <c r="G21" s="128" t="e">
        <f t="shared" ref="G21" si="3">F21/E21*100</f>
        <v>#DIV/0!</v>
      </c>
      <c r="H21" s="138"/>
      <c r="I21" s="138"/>
      <c r="J21" s="138"/>
      <c r="K21" s="138"/>
      <c r="L21" s="138"/>
      <c r="N21" s="511"/>
      <c r="O21" s="511"/>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34"/>
    </row>
    <row r="22" spans="1:56" s="135" customFormat="1" ht="25.5" hidden="1">
      <c r="A22" s="515"/>
      <c r="B22" s="518"/>
      <c r="C22" s="521"/>
      <c r="D22" s="131" t="s">
        <v>37</v>
      </c>
      <c r="E22" s="137">
        <v>0</v>
      </c>
      <c r="F22" s="137">
        <v>0</v>
      </c>
      <c r="G22" s="128">
        <v>0</v>
      </c>
      <c r="J22" s="147"/>
      <c r="K22" s="147"/>
      <c r="L22" s="147"/>
      <c r="N22" s="512"/>
      <c r="O22" s="512"/>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4"/>
      <c r="BA22" s="134"/>
      <c r="BB22" s="134"/>
      <c r="BC22" s="134"/>
      <c r="BD22" s="134"/>
    </row>
    <row r="23" spans="1:56" s="135" customFormat="1" ht="38.25" hidden="1">
      <c r="A23" s="515"/>
      <c r="B23" s="518"/>
      <c r="C23" s="521"/>
      <c r="D23" s="133" t="s">
        <v>283</v>
      </c>
      <c r="E23" s="137">
        <v>0</v>
      </c>
      <c r="F23" s="139">
        <v>0</v>
      </c>
      <c r="G23" s="128" t="e">
        <f t="shared" ref="G23:G24" si="4">F23/E23*100</f>
        <v>#DIV/0!</v>
      </c>
      <c r="H23" s="147"/>
      <c r="I23" s="147"/>
      <c r="J23" s="147">
        <v>0</v>
      </c>
      <c r="K23" s="147">
        <v>0</v>
      </c>
      <c r="L23" s="147" t="e">
        <f>K23/J23*100</f>
        <v>#DIV/0!</v>
      </c>
      <c r="N23" s="512"/>
      <c r="O23" s="512"/>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c r="BB23" s="134"/>
      <c r="BC23" s="134"/>
      <c r="BD23" s="134"/>
    </row>
    <row r="24" spans="1:56" s="135" customFormat="1" hidden="1">
      <c r="A24" s="515"/>
      <c r="B24" s="518"/>
      <c r="C24" s="521"/>
      <c r="D24" s="133" t="s">
        <v>43</v>
      </c>
      <c r="E24" s="137">
        <v>0</v>
      </c>
      <c r="F24" s="139">
        <v>0</v>
      </c>
      <c r="G24" s="128" t="e">
        <f t="shared" si="4"/>
        <v>#DIV/0!</v>
      </c>
      <c r="H24" s="147"/>
      <c r="I24" s="147"/>
      <c r="J24" s="147">
        <v>0</v>
      </c>
      <c r="K24" s="147">
        <v>0</v>
      </c>
      <c r="L24" s="147" t="e">
        <f>K24/J24*100</f>
        <v>#DIV/0!</v>
      </c>
      <c r="N24" s="512"/>
      <c r="O24" s="512"/>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c r="AX24" s="134"/>
      <c r="AY24" s="134"/>
      <c r="AZ24" s="134"/>
      <c r="BA24" s="134"/>
      <c r="BB24" s="134"/>
      <c r="BC24" s="134"/>
      <c r="BD24" s="134"/>
    </row>
    <row r="25" spans="1:56" s="135" customFormat="1" ht="25.5" hidden="1">
      <c r="A25" s="516"/>
      <c r="B25" s="519"/>
      <c r="C25" s="522"/>
      <c r="D25" s="133" t="s">
        <v>263</v>
      </c>
      <c r="E25" s="137">
        <v>0</v>
      </c>
      <c r="F25" s="137">
        <v>0</v>
      </c>
      <c r="G25" s="128">
        <v>0</v>
      </c>
      <c r="H25" s="147"/>
      <c r="I25" s="147"/>
      <c r="J25" s="147"/>
      <c r="K25" s="147"/>
      <c r="L25" s="147"/>
      <c r="N25" s="513"/>
      <c r="O25" s="513"/>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c r="BB25" s="134"/>
      <c r="BC25" s="134"/>
      <c r="BD25" s="134"/>
    </row>
    <row r="26" spans="1:56" s="135" customFormat="1" hidden="1">
      <c r="A26" s="514">
        <v>3</v>
      </c>
      <c r="B26" s="517" t="s">
        <v>308</v>
      </c>
      <c r="C26" s="520"/>
      <c r="D26" s="136" t="s">
        <v>41</v>
      </c>
      <c r="E26" s="137">
        <f>SUM(E27:E30)</f>
        <v>0</v>
      </c>
      <c r="F26" s="137">
        <f>SUM(F27:F30)</f>
        <v>0</v>
      </c>
      <c r="G26" s="128" t="e">
        <f t="shared" ref="G26" si="5">F26/E26*100</f>
        <v>#DIV/0!</v>
      </c>
      <c r="H26" s="138"/>
      <c r="I26" s="138"/>
      <c r="J26" s="138"/>
      <c r="K26" s="138"/>
      <c r="L26" s="138"/>
      <c r="N26" s="511"/>
      <c r="O26" s="511"/>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row>
    <row r="27" spans="1:56" s="135" customFormat="1" ht="25.5" hidden="1">
      <c r="A27" s="515"/>
      <c r="B27" s="518"/>
      <c r="C27" s="521"/>
      <c r="D27" s="131" t="s">
        <v>37</v>
      </c>
      <c r="E27" s="137">
        <v>0</v>
      </c>
      <c r="F27" s="137">
        <v>0</v>
      </c>
      <c r="G27" s="128">
        <v>0</v>
      </c>
      <c r="J27" s="146"/>
      <c r="K27" s="146"/>
      <c r="L27" s="146"/>
      <c r="N27" s="512"/>
      <c r="O27" s="512"/>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row>
    <row r="28" spans="1:56" s="135" customFormat="1" ht="38.25" hidden="1">
      <c r="A28" s="515"/>
      <c r="B28" s="518"/>
      <c r="C28" s="521"/>
      <c r="D28" s="133" t="s">
        <v>283</v>
      </c>
      <c r="E28" s="137">
        <v>0</v>
      </c>
      <c r="F28" s="139">
        <v>0</v>
      </c>
      <c r="G28" s="128" t="e">
        <f t="shared" ref="G28:G29" si="6">F28/E28*100</f>
        <v>#DIV/0!</v>
      </c>
      <c r="H28" s="146"/>
      <c r="I28" s="146"/>
      <c r="J28" s="146">
        <v>0</v>
      </c>
      <c r="K28" s="146">
        <v>0</v>
      </c>
      <c r="L28" s="146" t="e">
        <f>K28/J28*100</f>
        <v>#DIV/0!</v>
      </c>
      <c r="N28" s="512"/>
      <c r="O28" s="512"/>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4"/>
      <c r="BB28" s="134"/>
      <c r="BC28" s="134"/>
      <c r="BD28" s="134"/>
    </row>
    <row r="29" spans="1:56" s="135" customFormat="1" hidden="1">
      <c r="A29" s="515"/>
      <c r="B29" s="518"/>
      <c r="C29" s="521"/>
      <c r="D29" s="133" t="s">
        <v>43</v>
      </c>
      <c r="E29" s="137">
        <v>0</v>
      </c>
      <c r="F29" s="139">
        <v>0</v>
      </c>
      <c r="G29" s="128" t="e">
        <f t="shared" si="6"/>
        <v>#DIV/0!</v>
      </c>
      <c r="H29" s="146"/>
      <c r="I29" s="146"/>
      <c r="J29" s="146">
        <v>0</v>
      </c>
      <c r="K29" s="146">
        <v>0</v>
      </c>
      <c r="L29" s="146" t="e">
        <f>K29/J29*100</f>
        <v>#DIV/0!</v>
      </c>
      <c r="N29" s="512"/>
      <c r="O29" s="512"/>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134"/>
      <c r="AX29" s="134"/>
      <c r="AY29" s="134"/>
      <c r="AZ29" s="134"/>
      <c r="BA29" s="134"/>
      <c r="BB29" s="134"/>
      <c r="BC29" s="134"/>
      <c r="BD29" s="134"/>
    </row>
    <row r="30" spans="1:56" s="135" customFormat="1" ht="25.5" hidden="1">
      <c r="A30" s="516"/>
      <c r="B30" s="519"/>
      <c r="C30" s="522"/>
      <c r="D30" s="133" t="s">
        <v>263</v>
      </c>
      <c r="E30" s="137">
        <v>0</v>
      </c>
      <c r="F30" s="137">
        <v>0</v>
      </c>
      <c r="G30" s="128">
        <v>0</v>
      </c>
      <c r="H30" s="146"/>
      <c r="I30" s="146"/>
      <c r="J30" s="146"/>
      <c r="K30" s="146"/>
      <c r="L30" s="146"/>
      <c r="N30" s="513"/>
      <c r="O30" s="513"/>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row>
    <row r="32" spans="1:56" s="140" customFormat="1" ht="11.85" customHeight="1">
      <c r="A32" s="140" t="s">
        <v>284</v>
      </c>
      <c r="C32" s="141"/>
    </row>
    <row r="33" spans="1:16" s="140" customFormat="1" ht="32.450000000000003" customHeight="1">
      <c r="A33" s="481" t="s">
        <v>292</v>
      </c>
      <c r="B33" s="481"/>
      <c r="C33" s="481"/>
      <c r="D33" s="481"/>
      <c r="E33" s="481"/>
      <c r="F33" s="481"/>
      <c r="G33" s="481"/>
    </row>
    <row r="34" spans="1:16" ht="35.450000000000003" customHeight="1">
      <c r="A34" s="482" t="s">
        <v>295</v>
      </c>
      <c r="B34" s="482"/>
      <c r="C34" s="482"/>
      <c r="D34" s="482"/>
      <c r="E34" s="482"/>
      <c r="F34" s="482"/>
      <c r="G34" s="482"/>
    </row>
    <row r="35" spans="1:16">
      <c r="A35" s="142"/>
      <c r="B35" s="142"/>
    </row>
    <row r="36" spans="1:16" s="143" customFormat="1" ht="21.4" customHeight="1">
      <c r="A36" s="483" t="s">
        <v>331</v>
      </c>
      <c r="B36" s="483"/>
      <c r="C36" s="483"/>
      <c r="D36" s="483"/>
      <c r="E36" s="483"/>
      <c r="F36" s="483"/>
      <c r="G36" s="483"/>
      <c r="H36" s="375"/>
      <c r="I36" s="375"/>
      <c r="J36" s="375"/>
      <c r="K36" s="375"/>
      <c r="L36" s="375"/>
      <c r="M36" s="150"/>
      <c r="N36" s="150"/>
      <c r="O36" s="145" t="s">
        <v>285</v>
      </c>
      <c r="P36" s="144"/>
    </row>
    <row r="37" spans="1:16" s="143" customFormat="1" ht="21.4" customHeight="1">
      <c r="A37" s="171"/>
      <c r="B37" s="171"/>
      <c r="C37" s="171"/>
      <c r="D37" s="171"/>
      <c r="E37" s="171"/>
      <c r="F37" s="171"/>
      <c r="G37" s="171"/>
      <c r="H37" s="170"/>
      <c r="I37" s="170"/>
      <c r="J37" s="170"/>
      <c r="K37" s="170"/>
      <c r="L37" s="170"/>
      <c r="M37" s="150"/>
      <c r="N37" s="150"/>
      <c r="O37" s="145"/>
      <c r="P37" s="144"/>
    </row>
    <row r="38" spans="1:16" s="143" customFormat="1" ht="21.4" customHeight="1">
      <c r="A38" s="171"/>
      <c r="B38" s="171"/>
      <c r="C38" s="171"/>
      <c r="D38" s="171"/>
      <c r="E38" s="171"/>
      <c r="F38" s="171"/>
      <c r="G38" s="171"/>
      <c r="H38" s="170"/>
      <c r="I38" s="170"/>
      <c r="J38" s="170"/>
      <c r="K38" s="170"/>
      <c r="L38" s="170"/>
      <c r="M38" s="150"/>
      <c r="N38" s="150"/>
      <c r="O38" s="145"/>
      <c r="P38" s="144"/>
    </row>
    <row r="39" spans="1:16" ht="21.6" customHeight="1">
      <c r="A39" s="483" t="s">
        <v>507</v>
      </c>
      <c r="B39" s="483"/>
      <c r="C39" s="483"/>
      <c r="D39" s="483"/>
      <c r="E39" s="483"/>
      <c r="F39" s="483"/>
      <c r="G39" s="483"/>
      <c r="H39" s="483"/>
      <c r="I39" s="483"/>
      <c r="J39" s="483"/>
      <c r="K39" s="483"/>
      <c r="L39" s="151"/>
      <c r="M39" s="151"/>
      <c r="N39" s="151"/>
    </row>
    <row r="40" spans="1:16" ht="18.75">
      <c r="A40" s="389"/>
      <c r="B40" s="480"/>
      <c r="C40" s="148"/>
      <c r="D40" s="102"/>
      <c r="E40" s="103"/>
      <c r="F40" s="103"/>
      <c r="G40" s="103"/>
      <c r="H40" s="148"/>
      <c r="I40" s="148"/>
      <c r="J40" s="148"/>
      <c r="K40" s="148"/>
      <c r="L40" s="151"/>
      <c r="M40" s="151"/>
      <c r="N40" s="151"/>
    </row>
    <row r="41" spans="1:16" ht="18.75">
      <c r="A41" s="374"/>
      <c r="B41" s="374"/>
      <c r="C41" s="374"/>
      <c r="D41" s="479"/>
      <c r="E41" s="479"/>
      <c r="F41" s="479"/>
      <c r="G41" s="479"/>
      <c r="H41" s="479"/>
      <c r="I41" s="479"/>
      <c r="J41" s="479"/>
      <c r="K41" s="479"/>
      <c r="L41" s="151"/>
      <c r="M41" s="151"/>
      <c r="N41" s="151"/>
    </row>
  </sheetData>
  <mergeCells count="52">
    <mergeCell ref="M16:M20"/>
    <mergeCell ref="N16:N20"/>
    <mergeCell ref="O16:O20"/>
    <mergeCell ref="A26:A30"/>
    <mergeCell ref="B26:B30"/>
    <mergeCell ref="C26:C30"/>
    <mergeCell ref="N26:N30"/>
    <mergeCell ref="O21:O25"/>
    <mergeCell ref="O26:O30"/>
    <mergeCell ref="A21:A25"/>
    <mergeCell ref="B21:B25"/>
    <mergeCell ref="C21:C25"/>
    <mergeCell ref="N21:N25"/>
    <mergeCell ref="A16:A20"/>
    <mergeCell ref="E7:E8"/>
    <mergeCell ref="F7:F8"/>
    <mergeCell ref="G7:G8"/>
    <mergeCell ref="L10:L14"/>
    <mergeCell ref="B16:B20"/>
    <mergeCell ref="C16:C20"/>
    <mergeCell ref="M10:M14"/>
    <mergeCell ref="N10:N14"/>
    <mergeCell ref="O10:O14"/>
    <mergeCell ref="A15:M15"/>
    <mergeCell ref="H10:H14"/>
    <mergeCell ref="I10:I14"/>
    <mergeCell ref="J10:J14"/>
    <mergeCell ref="K10:K14"/>
    <mergeCell ref="A10:B14"/>
    <mergeCell ref="C10:C14"/>
    <mergeCell ref="A3:O3"/>
    <mergeCell ref="A4:O4"/>
    <mergeCell ref="A6:A8"/>
    <mergeCell ref="B6:B8"/>
    <mergeCell ref="C6:C8"/>
    <mergeCell ref="D6:D8"/>
    <mergeCell ref="E6:G6"/>
    <mergeCell ref="H6:L6"/>
    <mergeCell ref="L7:L8"/>
    <mergeCell ref="N7:N8"/>
    <mergeCell ref="O7:O8"/>
    <mergeCell ref="K7:K8"/>
    <mergeCell ref="H7:H8"/>
    <mergeCell ref="I7:I8"/>
    <mergeCell ref="J7:J8"/>
    <mergeCell ref="N6:O6"/>
    <mergeCell ref="A41:K41"/>
    <mergeCell ref="A40:B40"/>
    <mergeCell ref="A33:G33"/>
    <mergeCell ref="A34:G34"/>
    <mergeCell ref="A36:L36"/>
    <mergeCell ref="A39:K39"/>
  </mergeCell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4</vt:i4>
      </vt:variant>
    </vt:vector>
  </HeadingPairs>
  <TitlesOfParts>
    <vt:vector size="10" baseType="lpstr">
      <vt:lpstr>свод по подпрограммам</vt:lpstr>
      <vt:lpstr>оценка эффективности</vt:lpstr>
      <vt:lpstr>Выполнение работ</vt:lpstr>
      <vt:lpstr>Финансирование </vt:lpstr>
      <vt:lpstr>Показатели</vt:lpstr>
      <vt:lpstr>Национальные проекты</vt:lpstr>
      <vt:lpstr>'Выполнение работ'!Заголовки_для_печати</vt:lpstr>
      <vt:lpstr>'Финансирование '!Заголовки_для_печати</vt:lpstr>
      <vt:lpstr>'Выполнение работ'!Область_печати</vt:lpstr>
      <vt:lpstr>'Финансирование '!Область_печати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 С. Сургутсков</dc:creator>
  <cp:lastModifiedBy>Дьяченко Евгения Владимировна</cp:lastModifiedBy>
  <cp:lastPrinted>2024-07-09T08:32:11Z</cp:lastPrinted>
  <dcterms:created xsi:type="dcterms:W3CDTF">2011-05-17T05:04:33Z</dcterms:created>
  <dcterms:modified xsi:type="dcterms:W3CDTF">2024-10-03T06:54:29Z</dcterms:modified>
</cp:coreProperties>
</file>